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itanaka\Desktop\"/>
    </mc:Choice>
  </mc:AlternateContent>
  <xr:revisionPtr revIDLastSave="0" documentId="13_ncr:1_{5A2E1D16-19E2-419D-812B-14176636E365}" xr6:coauthVersionLast="47" xr6:coauthVersionMax="47" xr10:uidLastSave="{00000000-0000-0000-0000-000000000000}"/>
  <bookViews>
    <workbookView xWindow="-120" yWindow="-120" windowWidth="29040" windowHeight="15720" xr2:uid="{0E3CB0B7-5CDF-479B-9737-CBC6013D6077}"/>
  </bookViews>
  <sheets>
    <sheet name="条件入力" sheetId="1" r:id="rId1"/>
    <sheet name="照度・エネルギー" sheetId="3" r:id="rId2"/>
    <sheet name="Sheet1" sheetId="2" r:id="rId3"/>
  </sheets>
  <definedNames>
    <definedName name="O11キセノンウェザーメータ">条件入力!$N$5</definedName>
    <definedName name="O13キセノンウェザーメータ_大型高促進型">条件入力!$N$7</definedName>
    <definedName name="O14キセノンウェザーメータ_大型高促進型_水噴霧">条件入力!$N$8:$R$8</definedName>
    <definedName name="O15キセノンウェザーメータ_水噴霧">条件入力!$N$6:$R$6</definedName>
    <definedName name="_xlnm.Print_Area" localSheetId="0">条件入力!$A$1:$F$46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 s="1"/>
  <c r="C22" i="1"/>
  <c r="C21" i="1"/>
  <c r="C20" i="1"/>
  <c r="C19" i="1"/>
  <c r="E44" i="1"/>
  <c r="C44" i="1"/>
  <c r="D38" i="1"/>
  <c r="D37" i="1"/>
  <c r="E38" i="1"/>
  <c r="C13" i="3"/>
  <c r="D16" i="1"/>
  <c r="C17" i="3" l="1"/>
  <c r="C18" i="3" s="1"/>
  <c r="C28" i="3"/>
  <c r="B28" i="3"/>
  <c r="C6" i="3"/>
  <c r="F7" i="3" s="1"/>
  <c r="E5" i="3"/>
  <c r="D38" i="3"/>
  <c r="C19" i="3" s="1"/>
  <c r="C20" i="3" l="1"/>
  <c r="C9" i="3"/>
  <c r="C10" i="3" l="1"/>
  <c r="C11" i="3" s="1"/>
  <c r="F38" i="1" l="1"/>
  <c r="F37" i="1"/>
  <c r="D25" i="1"/>
  <c r="F39" i="1" l="1"/>
  <c r="D20" i="1"/>
  <c r="D21" i="1" l="1"/>
  <c r="D22" i="1" s="1"/>
  <c r="D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nasu</author>
  </authors>
  <commentList>
    <comment ref="N5" authorId="0" shapeId="0" xr:uid="{6F3F048C-CBB0-4BD6-AC5D-4E5895BB4BC2}">
      <text>
        <r>
          <rPr>
            <sz val="9"/>
            <color indexed="81"/>
            <rFont val="MS P ゴシック"/>
            <family val="3"/>
            <charset val="128"/>
          </rPr>
          <t>降雨サイクル入力時のプルダウン用（入力規則）に
セルの名前をJ5に定義（以下同様）
O11キセノンウェザーメータ</t>
        </r>
      </text>
    </comment>
  </commentList>
</comments>
</file>

<file path=xl/sharedStrings.xml><?xml version="1.0" encoding="utf-8"?>
<sst xmlns="http://schemas.openxmlformats.org/spreadsheetml/2006/main" count="208" uniqueCount="153">
  <si>
    <t>終了日*</t>
    <rPh sb="0" eb="3">
      <t>シュウリョウビ</t>
    </rPh>
    <phoneticPr fontId="2"/>
  </si>
  <si>
    <t>詳細</t>
    <rPh sb="0" eb="2">
      <t>ショウサイ</t>
    </rPh>
    <phoneticPr fontId="2"/>
  </si>
  <si>
    <t>放射照度（W/m2）</t>
    <rPh sb="0" eb="4">
      <t>ホウシャショウド</t>
    </rPh>
    <phoneticPr fontId="2"/>
  </si>
  <si>
    <t>BPT・BST</t>
    <phoneticPr fontId="2"/>
  </si>
  <si>
    <t>機器名</t>
    <rPh sb="0" eb="3">
      <t>キキメイ</t>
    </rPh>
    <phoneticPr fontId="2"/>
  </si>
  <si>
    <t>滋賀県工業技術総合センター</t>
    <rPh sb="0" eb="9">
      <t>シガケンコウギョウギジュツソウゴウ</t>
    </rPh>
    <phoneticPr fontId="2"/>
  </si>
  <si>
    <t>上記パネル温度（℃）</t>
    <rPh sb="0" eb="2">
      <t>ジョウキ</t>
    </rPh>
    <rPh sb="5" eb="7">
      <t>オンド</t>
    </rPh>
    <phoneticPr fontId="2"/>
  </si>
  <si>
    <t>降雨サイクル</t>
    <rPh sb="0" eb="2">
      <t>コウウ</t>
    </rPh>
    <phoneticPr fontId="2"/>
  </si>
  <si>
    <t>試料回転速度(rpm)</t>
    <rPh sb="0" eb="6">
      <t>シリョウカイテンソクド</t>
    </rPh>
    <phoneticPr fontId="2"/>
  </si>
  <si>
    <t>フィルター</t>
    <phoneticPr fontId="2"/>
  </si>
  <si>
    <t>試験規格等</t>
    <rPh sb="0" eb="4">
      <t>シケンキカク</t>
    </rPh>
    <rPh sb="4" eb="5">
      <t>トウ</t>
    </rPh>
    <phoneticPr fontId="2"/>
  </si>
  <si>
    <r>
      <t>内容</t>
    </r>
    <r>
      <rPr>
        <sz val="8"/>
        <color theme="1"/>
        <rFont val="游ゴシック"/>
        <family val="3"/>
        <charset val="128"/>
        <scheme val="minor"/>
      </rPr>
      <t>（*自動計算）</t>
    </r>
    <rPh sb="0" eb="2">
      <t>ナイヨウ</t>
    </rPh>
    <rPh sb="4" eb="8">
      <t>ジドウケイサン</t>
    </rPh>
    <phoneticPr fontId="2"/>
  </si>
  <si>
    <t>例：JIS D0205 自動車部品の耐候性試験方法</t>
    <rPh sb="0" eb="1">
      <t>レイ</t>
    </rPh>
    <phoneticPr fontId="2"/>
  </si>
  <si>
    <t>102min照射+18min照射・降雨</t>
    <phoneticPr fontId="2"/>
  </si>
  <si>
    <t>48min照射+12min照射・降雨</t>
    <phoneticPr fontId="2"/>
  </si>
  <si>
    <t>その他</t>
    <rPh sb="2" eb="3">
      <t>タ</t>
    </rPh>
    <phoneticPr fontId="2"/>
  </si>
  <si>
    <t>40min照射＋20min照射・降雨</t>
    <phoneticPr fontId="2"/>
  </si>
  <si>
    <t>60min照射＋60min暗黒・降雨</t>
    <phoneticPr fontId="2"/>
  </si>
  <si>
    <t>槽内温度（℃）</t>
    <rPh sb="0" eb="4">
      <t>ソウナイオンド</t>
    </rPh>
    <phoneticPr fontId="2"/>
  </si>
  <si>
    <t>槽内湿度（％）</t>
    <rPh sb="0" eb="2">
      <t>ソウナイ</t>
    </rPh>
    <rPh sb="2" eb="4">
      <t>シツド</t>
    </rPh>
    <phoneticPr fontId="2"/>
  </si>
  <si>
    <t>試験時間（時間）</t>
    <rPh sb="0" eb="4">
      <t>シケンジカン</t>
    </rPh>
    <rPh sb="5" eb="7">
      <t>ジカン</t>
    </rPh>
    <phoneticPr fontId="2"/>
  </si>
  <si>
    <t>指定なし</t>
  </si>
  <si>
    <t>20,38,45,50,65,指定なし　等</t>
    <rPh sb="15" eb="17">
      <t>シテイ</t>
    </rPh>
    <rPh sb="20" eb="21">
      <t>トウ</t>
    </rPh>
    <phoneticPr fontId="2"/>
  </si>
  <si>
    <t>50,40,20,50雨95,指定なし　等</t>
    <rPh sb="11" eb="12">
      <t>アメ</t>
    </rPh>
    <rPh sb="15" eb="17">
      <t>シテイ</t>
    </rPh>
    <rPh sb="20" eb="21">
      <t>トウ</t>
    </rPh>
    <phoneticPr fontId="2"/>
  </si>
  <si>
    <t>100,89,83,65,63,55,51,40　等</t>
    <rPh sb="25" eb="26">
      <t>トウ</t>
    </rPh>
    <phoneticPr fontId="2"/>
  </si>
  <si>
    <t>BPT(ブラックパネル温度),BST(ブラックスタンダード温度)</t>
    <rPh sb="11" eb="13">
      <t>オンド</t>
    </rPh>
    <rPh sb="29" eb="31">
      <t>オンド</t>
    </rPh>
    <phoneticPr fontId="2"/>
  </si>
  <si>
    <t>BPT（ブラックパネル温度）</t>
    <rPh sb="11" eb="13">
      <t>オンド</t>
    </rPh>
    <phoneticPr fontId="2"/>
  </si>
  <si>
    <t>BST（ブラックスタンダード温度）</t>
    <rPh sb="14" eb="16">
      <t>オンド</t>
    </rPh>
    <phoneticPr fontId="2"/>
  </si>
  <si>
    <t>試験条件</t>
    <rPh sb="0" eb="4">
      <t>シケンジョウケン</t>
    </rPh>
    <phoneticPr fontId="2"/>
  </si>
  <si>
    <t>料金</t>
    <rPh sb="0" eb="2">
      <t>リョウキン</t>
    </rPh>
    <phoneticPr fontId="2"/>
  </si>
  <si>
    <t>料金コード・試験名</t>
    <rPh sb="0" eb="2">
      <t>リョウキン</t>
    </rPh>
    <rPh sb="6" eb="9">
      <t>シケンメイ</t>
    </rPh>
    <phoneticPr fontId="2"/>
  </si>
  <si>
    <t>O11キセノンウェザーメータ</t>
    <phoneticPr fontId="2"/>
  </si>
  <si>
    <t>最初</t>
    <rPh sb="0" eb="2">
      <t>サイショ</t>
    </rPh>
    <phoneticPr fontId="2"/>
  </si>
  <si>
    <t>増分</t>
    <rPh sb="0" eb="2">
      <t>ゾウブン</t>
    </rPh>
    <phoneticPr fontId="2"/>
  </si>
  <si>
    <t>最初の1時間</t>
    <rPh sb="0" eb="2">
      <t>サイショ</t>
    </rPh>
    <rPh sb="4" eb="6">
      <t>ジカン</t>
    </rPh>
    <phoneticPr fontId="2"/>
  </si>
  <si>
    <t>1時間料金</t>
    <rPh sb="1" eb="5">
      <t>ジカンリョウキン</t>
    </rPh>
    <phoneticPr fontId="2"/>
  </si>
  <si>
    <t>計</t>
    <rPh sb="0" eb="1">
      <t>ケイ</t>
    </rPh>
    <phoneticPr fontId="2"/>
  </si>
  <si>
    <t>総額</t>
    <rPh sb="0" eb="2">
      <t>ソウガク</t>
    </rPh>
    <phoneticPr fontId="2"/>
  </si>
  <si>
    <t>支払方法</t>
    <rPh sb="0" eb="4">
      <t>シハライホウホウ</t>
    </rPh>
    <phoneticPr fontId="2"/>
  </si>
  <si>
    <t>現金（センター窓口）</t>
    <rPh sb="0" eb="2">
      <t>ゲンキン</t>
    </rPh>
    <rPh sb="7" eb="9">
      <t>マドグチ</t>
    </rPh>
    <phoneticPr fontId="2"/>
  </si>
  <si>
    <t>支払</t>
    <rPh sb="0" eb="2">
      <t>シハライ</t>
    </rPh>
    <phoneticPr fontId="2"/>
  </si>
  <si>
    <t>方法</t>
    <rPh sb="0" eb="2">
      <t>ホウホウ</t>
    </rPh>
    <phoneticPr fontId="2"/>
  </si>
  <si>
    <t>針金、アルミテープ　等</t>
    <rPh sb="0" eb="2">
      <t>ハリガネ</t>
    </rPh>
    <rPh sb="10" eb="11">
      <t>トウ</t>
    </rPh>
    <phoneticPr fontId="2"/>
  </si>
  <si>
    <r>
      <t>試料：寸法</t>
    </r>
    <r>
      <rPr>
        <sz val="8"/>
        <color theme="1"/>
        <rFont val="游ゴシック"/>
        <family val="3"/>
        <charset val="128"/>
        <scheme val="minor"/>
      </rPr>
      <t>（○×○×○ｍｍ）</t>
    </r>
    <rPh sb="0" eb="2">
      <t>シリョウ</t>
    </rPh>
    <rPh sb="3" eb="5">
      <t>スンポウ</t>
    </rPh>
    <phoneticPr fontId="2"/>
  </si>
  <si>
    <t>試料：材質等</t>
    <rPh sb="0" eb="2">
      <t>シリョウ</t>
    </rPh>
    <rPh sb="5" eb="6">
      <t>トウ</t>
    </rPh>
    <phoneticPr fontId="2"/>
  </si>
  <si>
    <t>試料：固定方法</t>
    <rPh sb="0" eb="2">
      <t>シリョウ</t>
    </rPh>
    <phoneticPr fontId="2"/>
  </si>
  <si>
    <t>IN：インナーフィルター、OUT：アウターフィルター</t>
    <phoneticPr fontId="2"/>
  </si>
  <si>
    <t>納付書の場合は、利用開始１営業日前（記載の納期限）まで</t>
    <rPh sb="0" eb="3">
      <t>ノウフショ</t>
    </rPh>
    <rPh sb="4" eb="6">
      <t>バアイ</t>
    </rPh>
    <rPh sb="8" eb="12">
      <t>リヨウカイシ</t>
    </rPh>
    <rPh sb="13" eb="16">
      <t>エイギョウビ</t>
    </rPh>
    <rPh sb="16" eb="17">
      <t>マエ</t>
    </rPh>
    <rPh sb="18" eb="20">
      <t>キサイ</t>
    </rPh>
    <rPh sb="21" eb="24">
      <t>ノウキゲン</t>
    </rPh>
    <phoneticPr fontId="2"/>
  </si>
  <si>
    <t>納付書（納入通知書：銀行窓口）</t>
    <rPh sb="0" eb="3">
      <t>ノウフショ</t>
    </rPh>
    <rPh sb="10" eb="12">
      <t>ギンコウ</t>
    </rPh>
    <rPh sb="12" eb="14">
      <t>マドグチ</t>
    </rPh>
    <phoneticPr fontId="2"/>
  </si>
  <si>
    <t>※納付書の場合は、納入後、利用開始までに納付書の写し（領収書）を当センター担当宛てにメール送信（PDF等）又はFAXで送付下さい。</t>
    <rPh sb="1" eb="4">
      <t>ノウフショ</t>
    </rPh>
    <rPh sb="5" eb="7">
      <t>バアイ</t>
    </rPh>
    <rPh sb="9" eb="12">
      <t>ノウニュウゴ</t>
    </rPh>
    <rPh sb="13" eb="17">
      <t>リヨウカイシ</t>
    </rPh>
    <rPh sb="27" eb="30">
      <t>リョウシュウショ</t>
    </rPh>
    <rPh sb="59" eb="61">
      <t>ソウフ</t>
    </rPh>
    <rPh sb="61" eb="62">
      <t>クダ</t>
    </rPh>
    <phoneticPr fontId="2"/>
  </si>
  <si>
    <t>※納付書の場合は、貴社の経理の関係で支払日の制限がある場合もあるため、早めに経理担当者に確認願います。</t>
    <rPh sb="1" eb="4">
      <t>ノウフショ</t>
    </rPh>
    <rPh sb="5" eb="7">
      <t>バアイ</t>
    </rPh>
    <rPh sb="9" eb="11">
      <t>キシャ</t>
    </rPh>
    <rPh sb="12" eb="14">
      <t>ケイリ</t>
    </rPh>
    <rPh sb="15" eb="17">
      <t>カンケイ</t>
    </rPh>
    <rPh sb="18" eb="21">
      <t>シハライビ</t>
    </rPh>
    <rPh sb="22" eb="24">
      <t>セイゲン</t>
    </rPh>
    <rPh sb="27" eb="29">
      <t>バアイ</t>
    </rPh>
    <rPh sb="35" eb="36">
      <t>ハヤ</t>
    </rPh>
    <rPh sb="38" eb="43">
      <t>ケイリタントウシャ</t>
    </rPh>
    <rPh sb="44" eb="46">
      <t>カクニン</t>
    </rPh>
    <rPh sb="46" eb="47">
      <t>ネガ</t>
    </rPh>
    <phoneticPr fontId="2"/>
  </si>
  <si>
    <r>
      <t>全試験時間の総放射露光量</t>
    </r>
    <r>
      <rPr>
        <sz val="10"/>
        <color theme="1"/>
        <rFont val="游ゴシック"/>
        <family val="3"/>
        <charset val="128"/>
        <scheme val="minor"/>
      </rPr>
      <t>　※太陽光（日本）1年分＝306MJ/m2</t>
    </r>
    <rPh sb="0" eb="1">
      <t>ゼン</t>
    </rPh>
    <rPh sb="1" eb="5">
      <t>シケンジカン</t>
    </rPh>
    <rPh sb="6" eb="7">
      <t>ソウ</t>
    </rPh>
    <rPh sb="7" eb="12">
      <t>ホウシャロコウリョウ</t>
    </rPh>
    <rPh sb="14" eb="17">
      <t>タイヨウコウ</t>
    </rPh>
    <rPh sb="18" eb="20">
      <t>ニホン</t>
    </rPh>
    <rPh sb="22" eb="24">
      <t>ネンブン</t>
    </rPh>
    <phoneticPr fontId="2"/>
  </si>
  <si>
    <t>連続照射</t>
    <rPh sb="0" eb="4">
      <t>レンゾクショウシャ</t>
    </rPh>
    <phoneticPr fontId="2"/>
  </si>
  <si>
    <t>＊</t>
    <phoneticPr fontId="2"/>
  </si>
  <si>
    <t>自動</t>
    <rPh sb="0" eb="2">
      <t>ジドウ</t>
    </rPh>
    <phoneticPr fontId="2"/>
  </si>
  <si>
    <t>＊必須</t>
    <rPh sb="1" eb="3">
      <t>ヒッス</t>
    </rPh>
    <phoneticPr fontId="2"/>
  </si>
  <si>
    <t>O15キセノンウェザーメータ_水噴霧</t>
    <phoneticPr fontId="2"/>
  </si>
  <si>
    <t>O13キセノンウェザーメータ_大型高促進型</t>
    <phoneticPr fontId="2"/>
  </si>
  <si>
    <t>O14キセノンウェザーメータ_大型高促進型_水噴霧</t>
    <phoneticPr fontId="2"/>
  </si>
  <si>
    <t>IN石英OUT#275</t>
  </si>
  <si>
    <t>IN#275OUT#275</t>
  </si>
  <si>
    <t>IN石英OUT#295</t>
  </si>
  <si>
    <t>IN石英OUT#320</t>
  </si>
  <si>
    <t>IN#275OUT#320</t>
  </si>
  <si>
    <t>IN石英OUTIRCut#350/#320</t>
  </si>
  <si>
    <t>光源</t>
  </si>
  <si>
    <t>単位</t>
    <rPh sb="0" eb="2">
      <t>タンイ</t>
    </rPh>
    <phoneticPr fontId="14"/>
  </si>
  <si>
    <t>紫外</t>
    <rPh sb="0" eb="2">
      <t>シガイ</t>
    </rPh>
    <phoneticPr fontId="14"/>
  </si>
  <si>
    <r>
      <t>放射照度</t>
    </r>
    <r>
      <rPr>
        <sz val="10.5"/>
        <color indexed="8"/>
        <rFont val="Times New Roman"/>
        <family val="1"/>
      </rPr>
      <t>(300~400nm)</t>
    </r>
    <rPh sb="0" eb="2">
      <t>ホウシャ</t>
    </rPh>
    <phoneticPr fontId="14"/>
  </si>
  <si>
    <r>
      <t>W/m</t>
    </r>
    <r>
      <rPr>
        <vertAlign val="superscript"/>
        <sz val="10.5"/>
        <color theme="1"/>
        <rFont val="ＭＳ 明朝"/>
        <family val="1"/>
        <charset val="128"/>
      </rPr>
      <t>2</t>
    </r>
    <phoneticPr fontId="14"/>
  </si>
  <si>
    <r>
      <t>1</t>
    </r>
    <r>
      <rPr>
        <sz val="10.5"/>
        <color indexed="8"/>
        <rFont val="ＭＳ 明朝"/>
        <family val="1"/>
        <charset val="128"/>
      </rPr>
      <t>年間の放射露光量に対応する時間</t>
    </r>
    <phoneticPr fontId="14"/>
  </si>
  <si>
    <t>時間</t>
    <rPh sb="0" eb="2">
      <t>ジカン</t>
    </rPh>
    <phoneticPr fontId="14"/>
  </si>
  <si>
    <t>紫外可視</t>
    <rPh sb="0" eb="2">
      <t>シガイ</t>
    </rPh>
    <rPh sb="2" eb="4">
      <t>カシ</t>
    </rPh>
    <phoneticPr fontId="14"/>
  </si>
  <si>
    <r>
      <t>放射照度</t>
    </r>
    <r>
      <rPr>
        <sz val="10.5"/>
        <color indexed="8"/>
        <rFont val="Times New Roman"/>
        <family val="1"/>
      </rPr>
      <t>(300~700nm)</t>
    </r>
    <phoneticPr fontId="14"/>
  </si>
  <si>
    <t>太陽（日本）</t>
    <rPh sb="0" eb="2">
      <t>タイヨウ</t>
    </rPh>
    <rPh sb="3" eb="5">
      <t>ニホン</t>
    </rPh>
    <phoneticPr fontId="14"/>
  </si>
  <si>
    <t>１年の放射露光量</t>
    <rPh sb="1" eb="2">
      <t>ネン</t>
    </rPh>
    <rPh sb="3" eb="5">
      <t>ホウシャ</t>
    </rPh>
    <rPh sb="5" eb="7">
      <t>ロコウ</t>
    </rPh>
    <rPh sb="7" eb="8">
      <t>リョウ</t>
    </rPh>
    <phoneticPr fontId="14"/>
  </si>
  <si>
    <t>MJ/m2</t>
  </si>
  <si>
    <t>JIS D0205 自動車部品の耐候性試験方法</t>
  </si>
  <si>
    <t>うち300～400</t>
    <phoneticPr fontId="14"/>
  </si>
  <si>
    <t>うち300～700</t>
    <phoneticPr fontId="14"/>
  </si>
  <si>
    <t>MJ/m2</t>
    <phoneticPr fontId="14"/>
  </si>
  <si>
    <t>300～400nmの波長域</t>
    <phoneticPr fontId="14"/>
  </si>
  <si>
    <t>青セル＝入力項目</t>
    <rPh sb="0" eb="1">
      <t>アオ</t>
    </rPh>
    <rPh sb="4" eb="6">
      <t>ニュウリョク</t>
    </rPh>
    <rPh sb="6" eb="8">
      <t>コウモク</t>
    </rPh>
    <phoneticPr fontId="14"/>
  </si>
  <si>
    <t>放射照度</t>
    <rPh sb="0" eb="2">
      <t>ホウシャ</t>
    </rPh>
    <rPh sb="2" eb="4">
      <t>ショウド</t>
    </rPh>
    <phoneticPr fontId="14"/>
  </si>
  <si>
    <t>W/m2</t>
    <phoneticPr fontId="14"/>
  </si>
  <si>
    <t>1W=1J/s</t>
    <phoneticPr fontId="14"/>
  </si>
  <si>
    <t>放射露光量</t>
    <rPh sb="0" eb="5">
      <t>ホウシャロコウリョウ</t>
    </rPh>
    <phoneticPr fontId="14"/>
  </si>
  <si>
    <t>全照射エネルギー
（放射露光量）</t>
    <rPh sb="0" eb="1">
      <t>ゼン</t>
    </rPh>
    <rPh sb="1" eb="3">
      <t>ショウシャ</t>
    </rPh>
    <rPh sb="10" eb="15">
      <t>ホウシャロコウリョウ</t>
    </rPh>
    <phoneticPr fontId="14"/>
  </si>
  <si>
    <t>照射時間</t>
    <rPh sb="0" eb="2">
      <t>ショウシャ</t>
    </rPh>
    <rPh sb="2" eb="4">
      <t>ジカン</t>
    </rPh>
    <phoneticPr fontId="14"/>
  </si>
  <si>
    <t>日数</t>
    <rPh sb="0" eb="2">
      <t>ニッスウ</t>
    </rPh>
    <phoneticPr fontId="14"/>
  </si>
  <si>
    <t>日</t>
    <rPh sb="0" eb="1">
      <t>ニチ</t>
    </rPh>
    <phoneticPr fontId="14"/>
  </si>
  <si>
    <t>分</t>
    <rPh sb="0" eb="1">
      <t>フン</t>
    </rPh>
    <phoneticPr fontId="14"/>
  </si>
  <si>
    <t>開始日時</t>
    <rPh sb="0" eb="2">
      <t>カイシ</t>
    </rPh>
    <rPh sb="2" eb="4">
      <t>ニチジ</t>
    </rPh>
    <phoneticPr fontId="14"/>
  </si>
  <si>
    <t>終了日時</t>
    <rPh sb="0" eb="2">
      <t>シュウリョウ</t>
    </rPh>
    <rPh sb="2" eb="4">
      <t>ニチジ</t>
    </rPh>
    <phoneticPr fontId="14"/>
  </si>
  <si>
    <t>※納付書：３０万円以下はコンビニ可（2024/4より）、他は銀行のみ</t>
    <rPh sb="1" eb="4">
      <t>ノウフショ</t>
    </rPh>
    <rPh sb="7" eb="11">
      <t>マンエンイカ</t>
    </rPh>
    <rPh sb="16" eb="17">
      <t>カ</t>
    </rPh>
    <rPh sb="28" eb="29">
      <t>ホカ</t>
    </rPh>
    <rPh sb="30" eb="32">
      <t>ギンコウ</t>
    </rPh>
    <phoneticPr fontId="14"/>
  </si>
  <si>
    <t>300～700nmの波長域</t>
    <phoneticPr fontId="14"/>
  </si>
  <si>
    <t>照度の換算</t>
    <rPh sb="0" eb="2">
      <t>ショウド</t>
    </rPh>
    <rPh sb="3" eb="5">
      <t>カンサン</t>
    </rPh>
    <phoneticPr fontId="14"/>
  </si>
  <si>
    <t>300～400nm</t>
    <phoneticPr fontId="14"/>
  </si>
  <si>
    <t>300～700nm</t>
    <phoneticPr fontId="14"/>
  </si>
  <si>
    <t>↓</t>
    <phoneticPr fontId="14"/>
  </si>
  <si>
    <t>旧：サンシャイン</t>
    <rPh sb="0" eb="1">
      <t>キュウ</t>
    </rPh>
    <phoneticPr fontId="14"/>
  </si>
  <si>
    <r>
      <t>キセノン</t>
    </r>
    <r>
      <rPr>
        <sz val="6"/>
        <color theme="1"/>
        <rFont val="ＭＳ 明朝"/>
        <family val="1"/>
        <charset val="128"/>
      </rPr>
      <t>（栗東、長浜）</t>
    </r>
    <phoneticPr fontId="2"/>
  </si>
  <si>
    <r>
      <t>スーパーキセノン</t>
    </r>
    <r>
      <rPr>
        <sz val="6"/>
        <color theme="1"/>
        <rFont val="ＭＳ 明朝"/>
        <family val="1"/>
        <charset val="128"/>
      </rPr>
      <t>（栗東、長浜）</t>
    </r>
    <phoneticPr fontId="14"/>
  </si>
  <si>
    <r>
      <t>超高加速キセノン</t>
    </r>
    <r>
      <rPr>
        <sz val="6"/>
        <color theme="1"/>
        <rFont val="ＭＳ 明朝"/>
        <family val="1"/>
        <charset val="128"/>
      </rPr>
      <t>（栗東）</t>
    </r>
    <rPh sb="0" eb="1">
      <t>チョウ</t>
    </rPh>
    <rPh sb="1" eb="2">
      <t>コウ</t>
    </rPh>
    <rPh sb="2" eb="4">
      <t>カソク</t>
    </rPh>
    <rPh sb="9" eb="11">
      <t>リットウ</t>
    </rPh>
    <phoneticPr fontId="14"/>
  </si>
  <si>
    <r>
      <t>メタリング</t>
    </r>
    <r>
      <rPr>
        <sz val="6"/>
        <color theme="1"/>
        <rFont val="ＭＳ 明朝"/>
        <family val="1"/>
        <charset val="128"/>
      </rPr>
      <t>（長浜）</t>
    </r>
    <rPh sb="6" eb="8">
      <t>ナガハマ</t>
    </rPh>
    <phoneticPr fontId="14"/>
  </si>
  <si>
    <t>照度・エネルギーから時間の計算</t>
    <rPh sb="0" eb="2">
      <t>ショウド</t>
    </rPh>
    <rPh sb="10" eb="12">
      <t>ジカン</t>
    </rPh>
    <phoneticPr fontId="14"/>
  </si>
  <si>
    <r>
      <t>現金</t>
    </r>
    <r>
      <rPr>
        <sz val="9"/>
        <color theme="1"/>
        <rFont val="游ゴシック"/>
        <family val="3"/>
        <charset val="128"/>
        <scheme val="minor"/>
      </rPr>
      <t>（センター窓口）</t>
    </r>
    <r>
      <rPr>
        <sz val="11"/>
        <color theme="1"/>
        <rFont val="游ゴシック"/>
        <family val="2"/>
        <charset val="128"/>
        <scheme val="minor"/>
      </rPr>
      <t>、納付書</t>
    </r>
    <r>
      <rPr>
        <sz val="9"/>
        <color theme="1"/>
        <rFont val="游ゴシック"/>
        <family val="3"/>
        <charset val="128"/>
        <scheme val="minor"/>
      </rPr>
      <t>（銀行窓口、３０万円以下はコンビニ可、領収書の写しの送付が必要）</t>
    </r>
    <r>
      <rPr>
        <sz val="11"/>
        <color theme="1"/>
        <rFont val="游ゴシック"/>
        <family val="2"/>
        <charset val="128"/>
        <scheme val="minor"/>
      </rPr>
      <t>のみ。振込・クレジット他は利用不可。</t>
    </r>
    <rPh sb="33" eb="36">
      <t>リョウシュウショ</t>
    </rPh>
    <rPh sb="37" eb="38">
      <t>ウツ</t>
    </rPh>
    <rPh sb="40" eb="42">
      <t>ソウフ</t>
    </rPh>
    <rPh sb="43" eb="45">
      <t>ヒツヨウ</t>
    </rPh>
    <rPh sb="49" eb="51">
      <t>フリコミ</t>
    </rPh>
    <rPh sb="57" eb="58">
      <t>ホカ</t>
    </rPh>
    <rPh sb="59" eb="61">
      <t>リヨウ</t>
    </rPh>
    <rPh sb="61" eb="63">
      <t>フカ</t>
    </rPh>
    <phoneticPr fontId="2"/>
  </si>
  <si>
    <t>時間</t>
    <rPh sb="0" eb="2">
      <t>ジカン</t>
    </rPh>
    <phoneticPr fontId="2"/>
  </si>
  <si>
    <t>露光量相当の照射時間</t>
    <rPh sb="0" eb="5">
      <t>ロコウリョウソウトウ</t>
    </rPh>
    <rPh sb="6" eb="10">
      <t>ショウシャジカン</t>
    </rPh>
    <phoneticPr fontId="2"/>
  </si>
  <si>
    <t>＊は必須設定項目。不明な場合は、相談下さい。</t>
    <rPh sb="2" eb="4">
      <t>ヒッス</t>
    </rPh>
    <rPh sb="4" eb="6">
      <t>セッテイ</t>
    </rPh>
    <rPh sb="6" eb="8">
      <t>コウモク</t>
    </rPh>
    <rPh sb="9" eb="11">
      <t>フメイ</t>
    </rPh>
    <rPh sb="12" eb="14">
      <t>バアイ</t>
    </rPh>
    <rPh sb="16" eb="18">
      <t>ソウダン</t>
    </rPh>
    <rPh sb="18" eb="19">
      <t>クダ</t>
    </rPh>
    <phoneticPr fontId="2"/>
  </si>
  <si>
    <t>以下黄色セルに開始か前の中断からの時間入力</t>
    <rPh sb="0" eb="2">
      <t>イカ</t>
    </rPh>
    <rPh sb="2" eb="4">
      <t>キイロ</t>
    </rPh>
    <rPh sb="7" eb="9">
      <t>カイシ</t>
    </rPh>
    <rPh sb="10" eb="11">
      <t>マエ</t>
    </rPh>
    <rPh sb="12" eb="14">
      <t>チュウダン</t>
    </rPh>
    <rPh sb="17" eb="19">
      <t>ジカン</t>
    </rPh>
    <rPh sb="19" eb="21">
      <t>ニュウリョク</t>
    </rPh>
    <phoneticPr fontId="2"/>
  </si>
  <si>
    <t>試験開始日（申請書）</t>
    <rPh sb="0" eb="5">
      <t>シケンカイシビ</t>
    </rPh>
    <rPh sb="6" eb="9">
      <t>シンセイショ</t>
    </rPh>
    <phoneticPr fontId="2"/>
  </si>
  <si>
    <t>試験開始日（希望）</t>
    <rPh sb="0" eb="5">
      <t>シケンカイシビ</t>
    </rPh>
    <rPh sb="6" eb="8">
      <t>キボウ</t>
    </rPh>
    <phoneticPr fontId="2"/>
  </si>
  <si>
    <r>
      <t>キセノンウェザーメータ利用条件等整理表（</t>
    </r>
    <r>
      <rPr>
        <b/>
        <sz val="12"/>
        <color rgb="FFFF0000"/>
        <rFont val="游ゴシック"/>
        <family val="3"/>
        <charset val="128"/>
        <scheme val="minor"/>
      </rPr>
      <t>希望内容確認用</t>
    </r>
    <r>
      <rPr>
        <b/>
        <sz val="12"/>
        <color theme="1"/>
        <rFont val="游ゴシック"/>
        <family val="3"/>
        <charset val="128"/>
        <scheme val="minor"/>
      </rPr>
      <t>）</t>
    </r>
    <rPh sb="11" eb="13">
      <t>リヨウ</t>
    </rPh>
    <rPh sb="13" eb="16">
      <t>ジョウケントウ</t>
    </rPh>
    <rPh sb="16" eb="19">
      <t>セイリヒョウ</t>
    </rPh>
    <rPh sb="20" eb="22">
      <t>キボウ</t>
    </rPh>
    <rPh sb="22" eb="24">
      <t>ナイヨウ</t>
    </rPh>
    <rPh sb="24" eb="26">
      <t>カクニン</t>
    </rPh>
    <rPh sb="26" eb="27">
      <t>ヨウ</t>
    </rPh>
    <phoneticPr fontId="2"/>
  </si>
  <si>
    <t>希望の日時：他の利用などとの調整後決定します。</t>
    <rPh sb="0" eb="2">
      <t>キボウ</t>
    </rPh>
    <rPh sb="3" eb="5">
      <t>ニチジ</t>
    </rPh>
    <rPh sb="6" eb="7">
      <t>タ</t>
    </rPh>
    <rPh sb="8" eb="10">
      <t>リヨウ</t>
    </rPh>
    <rPh sb="14" eb="16">
      <t>チョウセイ</t>
    </rPh>
    <rPh sb="16" eb="17">
      <t>ゴ</t>
    </rPh>
    <rPh sb="17" eb="19">
      <t>ケッテイ</t>
    </rPh>
    <phoneticPr fontId="2"/>
  </si>
  <si>
    <r>
      <t>入力</t>
    </r>
    <r>
      <rPr>
        <sz val="9"/>
        <color theme="1"/>
        <rFont val="游ゴシック"/>
        <family val="3"/>
        <charset val="128"/>
        <scheme val="minor"/>
      </rPr>
      <t>（黄色：プルダウンまたは直接入力）</t>
    </r>
    <rPh sb="0" eb="2">
      <t>ニュウリョク</t>
    </rPh>
    <rPh sb="3" eb="5">
      <t>キイロ</t>
    </rPh>
    <rPh sb="14" eb="16">
      <t>チョクセツ</t>
    </rPh>
    <rPh sb="16" eb="18">
      <t>ニュウリョク</t>
    </rPh>
    <phoneticPr fontId="2"/>
  </si>
  <si>
    <t>ランプフィルター※１</t>
    <phoneticPr fontId="2"/>
  </si>
  <si>
    <t>※1　石英、＃275、＃320以外購入期間必要（例）屋外：IN石英OUT#275、IN#275OUT#275、IN石英OUT#295、屋内：IN石英OUT#320、IN#275OUT#320、IN石英OUTIRCut#350/#320</t>
    <rPh sb="3" eb="5">
      <t>セキエイ</t>
    </rPh>
    <rPh sb="15" eb="17">
      <t>イガイ</t>
    </rPh>
    <rPh sb="21" eb="23">
      <t>ヒツヨウ</t>
    </rPh>
    <rPh sb="24" eb="25">
      <t>レイ</t>
    </rPh>
    <rPh sb="31" eb="33">
      <t>セキエイ</t>
    </rPh>
    <rPh sb="67" eb="69">
      <t>オクナイ</t>
    </rPh>
    <phoneticPr fontId="2"/>
  </si>
  <si>
    <t>試験担当者：　　(TEL)
E-mail：</t>
    <rPh sb="0" eb="5">
      <t>シケンタントウシャ</t>
    </rPh>
    <phoneticPr fontId="2"/>
  </si>
  <si>
    <t>〒520-0011
　滋賀県　　市　町　－
株式会社　
部　係
担当者名</t>
    <rPh sb="18" eb="19">
      <t>チョウ</t>
    </rPh>
    <rPh sb="22" eb="26">
      <t>カブシキガイシャ</t>
    </rPh>
    <rPh sb="28" eb="29">
      <t>ブ</t>
    </rPh>
    <rPh sb="30" eb="31">
      <t>カカリ</t>
    </rPh>
    <rPh sb="32" eb="35">
      <t>タントウシャ</t>
    </rPh>
    <rPh sb="35" eb="36">
      <t>メイ</t>
    </rPh>
    <phoneticPr fontId="2"/>
  </si>
  <si>
    <t>https://www.sugatest.co.jp/function/</t>
  </si>
  <si>
    <t>https://www.iwasaki.co.jp/optics/environment/tester/xer/</t>
  </si>
  <si>
    <r>
      <t>試料：重量</t>
    </r>
    <r>
      <rPr>
        <sz val="8"/>
        <color theme="1"/>
        <rFont val="游ゴシック"/>
        <family val="3"/>
        <charset val="128"/>
        <scheme val="minor"/>
      </rPr>
      <t>（○ｇ×○個）</t>
    </r>
    <rPh sb="0" eb="2">
      <t>シリョウ</t>
    </rPh>
    <rPh sb="3" eb="5">
      <t>ジュウリョウ</t>
    </rPh>
    <rPh sb="10" eb="11">
      <t>コ</t>
    </rPh>
    <phoneticPr fontId="2"/>
  </si>
  <si>
    <t>照射面：○×○mm、厚み○mm</t>
    <rPh sb="0" eb="2">
      <t>ショウシャ</t>
    </rPh>
    <rPh sb="2" eb="3">
      <t>メン</t>
    </rPh>
    <rPh sb="10" eb="11">
      <t>アツ</t>
    </rPh>
    <phoneticPr fontId="2"/>
  </si>
  <si>
    <t>＊</t>
    <phoneticPr fontId="2"/>
  </si>
  <si>
    <t>停止による取出での長時間の中断は、料金が発生する場合あり。</t>
    <rPh sb="0" eb="2">
      <t>テイシ</t>
    </rPh>
    <rPh sb="5" eb="7">
      <t>トリダ</t>
    </rPh>
    <rPh sb="9" eb="12">
      <t>チョウジカン</t>
    </rPh>
    <phoneticPr fontId="2"/>
  </si>
  <si>
    <t>←中断時間</t>
    <rPh sb="1" eb="5">
      <t>チュウダンジカン</t>
    </rPh>
    <phoneticPr fontId="2"/>
  </si>
  <si>
    <t>途中取出（停止）の有無</t>
    <rPh sb="0" eb="2">
      <t>トチュウ</t>
    </rPh>
    <rPh sb="2" eb="4">
      <t>トリダ</t>
    </rPh>
    <rPh sb="5" eb="7">
      <t>テイシ</t>
    </rPh>
    <rPh sb="9" eb="11">
      <t>ウム</t>
    </rPh>
    <phoneticPr fontId="2"/>
  </si>
  <si>
    <r>
      <t>放射露光量(MJ/m2)</t>
    </r>
    <r>
      <rPr>
        <vertAlign val="superscript"/>
        <sz val="11"/>
        <color theme="1"/>
        <rFont val="游ゴシック"/>
        <family val="3"/>
        <charset val="128"/>
        <scheme val="minor"/>
      </rPr>
      <t>*</t>
    </r>
    <rPh sb="0" eb="2">
      <t>ホウシャ</t>
    </rPh>
    <rPh sb="2" eb="4">
      <t>ロコウ</t>
    </rPh>
    <rPh sb="4" eb="5">
      <t>リョウ</t>
    </rPh>
    <phoneticPr fontId="2"/>
  </si>
  <si>
    <r>
      <t>終了日（申請書）</t>
    </r>
    <r>
      <rPr>
        <b/>
        <vertAlign val="superscript"/>
        <sz val="11"/>
        <color theme="1"/>
        <rFont val="游ゴシック"/>
        <family val="3"/>
        <charset val="128"/>
        <scheme val="minor"/>
      </rPr>
      <t>*</t>
    </r>
    <rPh sb="0" eb="3">
      <t>シュウリョウビ</t>
    </rPh>
    <phoneticPr fontId="2"/>
  </si>
  <si>
    <t>利用会社名（申請者）</t>
    <rPh sb="0" eb="5">
      <t>リヨウカイシャメイ</t>
    </rPh>
    <rPh sb="6" eb="9">
      <t>シンセイシャ</t>
    </rPh>
    <phoneticPr fontId="2"/>
  </si>
  <si>
    <t>県内・関西広域、
その他県外の別</t>
    <rPh sb="0" eb="2">
      <t>ケンナイ</t>
    </rPh>
    <rPh sb="3" eb="7">
      <t>カンサイコウイキ</t>
    </rPh>
    <rPh sb="11" eb="14">
      <t>タケンガイ</t>
    </rPh>
    <rPh sb="15" eb="16">
      <t>ベツ</t>
    </rPh>
    <phoneticPr fontId="2"/>
  </si>
  <si>
    <t>その他県外</t>
  </si>
  <si>
    <t>県内・関西広域</t>
    <phoneticPr fontId="2"/>
  </si>
  <si>
    <t>掛率</t>
    <rPh sb="0" eb="2">
      <t>カケリツ</t>
    </rPh>
    <phoneticPr fontId="2"/>
  </si>
  <si>
    <t>料金区分</t>
    <rPh sb="0" eb="4">
      <t>リョウキンクブン</t>
    </rPh>
    <phoneticPr fontId="2"/>
  </si>
  <si>
    <t>－</t>
    <phoneticPr fontId="2"/>
  </si>
  <si>
    <t>納付書
郵送先：住所・担当者名</t>
    <phoneticPr fontId="2"/>
  </si>
  <si>
    <t>　</t>
    <phoneticPr fontId="2"/>
  </si>
  <si>
    <t>無</t>
  </si>
  <si>
    <t>O14キセノンウェザーメータ_大型高促進型_水噴霧</t>
  </si>
  <si>
    <t>納付書の場合、オンライン処理は出来ないので、経理担当の方に、納付書での手続きについて事前に確認願います。</t>
    <rPh sb="0" eb="3">
      <t>ノウフショ</t>
    </rPh>
    <rPh sb="4" eb="6">
      <t>バアイ</t>
    </rPh>
    <rPh sb="12" eb="14">
      <t>ショリ</t>
    </rPh>
    <rPh sb="15" eb="17">
      <t>デキ</t>
    </rPh>
    <rPh sb="22" eb="24">
      <t>ケイリ</t>
    </rPh>
    <rPh sb="24" eb="26">
      <t>タントウ</t>
    </rPh>
    <rPh sb="27" eb="28">
      <t>カタ</t>
    </rPh>
    <rPh sb="30" eb="33">
      <t>ノウフショ</t>
    </rPh>
    <rPh sb="35" eb="37">
      <t>テツヅ</t>
    </rPh>
    <rPh sb="42" eb="44">
      <t>ジゼン</t>
    </rPh>
    <rPh sb="45" eb="48">
      <t>カクニンネガ</t>
    </rPh>
    <phoneticPr fontId="2"/>
  </si>
  <si>
    <r>
      <t>大型</t>
    </r>
    <r>
      <rPr>
        <sz val="8"/>
        <color theme="1"/>
        <rFont val="游ゴシック"/>
        <family val="3"/>
        <charset val="128"/>
        <scheme val="minor"/>
      </rPr>
      <t>（スガ）</t>
    </r>
    <r>
      <rPr>
        <sz val="11"/>
        <color theme="1"/>
        <rFont val="游ゴシック"/>
        <family val="2"/>
        <charset val="128"/>
        <scheme val="minor"/>
      </rPr>
      <t>：0,1,2,6,12、O11,O15</t>
    </r>
    <r>
      <rPr>
        <sz val="8"/>
        <color theme="1"/>
        <rFont val="游ゴシック"/>
        <family val="3"/>
        <charset val="128"/>
        <scheme val="minor"/>
      </rPr>
      <t>（岩崎）</t>
    </r>
    <r>
      <rPr>
        <sz val="11"/>
        <color theme="1"/>
        <rFont val="游ゴシック"/>
        <family val="2"/>
        <charset val="128"/>
        <scheme val="minor"/>
      </rPr>
      <t>：1,2のみ</t>
    </r>
    <rPh sb="0" eb="2">
      <t>オオガタ</t>
    </rPh>
    <rPh sb="26" eb="28">
      <t>イワサキ</t>
    </rPh>
    <phoneticPr fontId="2"/>
  </si>
  <si>
    <t>180,60,162,50,100,30　等（波長300-400nmの照度）</t>
    <rPh sb="21" eb="22">
      <t>トウ</t>
    </rPh>
    <phoneticPr fontId="2"/>
  </si>
  <si>
    <t>住所（申請書）：</t>
    <rPh sb="0" eb="2">
      <t>ジュウショ</t>
    </rPh>
    <phoneticPr fontId="2"/>
  </si>
  <si>
    <t>←中断１からの時間：取出個数【　　　】</t>
    <rPh sb="1" eb="3">
      <t>チュウダン</t>
    </rPh>
    <rPh sb="7" eb="9">
      <t>ジカン</t>
    </rPh>
    <phoneticPr fontId="2"/>
  </si>
  <si>
    <t>予定月日</t>
    <rPh sb="0" eb="2">
      <t>ヨテイ</t>
    </rPh>
    <rPh sb="2" eb="4">
      <t>ガッピ</t>
    </rPh>
    <phoneticPr fontId="2"/>
  </si>
  <si>
    <t>←開始からの時間　：取出個数【　　　】</t>
    <rPh sb="1" eb="3">
      <t>カイシ</t>
    </rPh>
    <rPh sb="6" eb="8">
      <t>ジカン</t>
    </rPh>
    <rPh sb="10" eb="12">
      <t>トリダ</t>
    </rPh>
    <rPh sb="12" eb="14">
      <t>コスウ</t>
    </rPh>
    <phoneticPr fontId="2"/>
  </si>
  <si>
    <t>https://info.shiga-irc.go.jp/public/117m00_bihin.php?kinou=list&amp;KNO=O11&amp;SCD=1&amp;RtKbn=1-1&amp;DsKbn=6</t>
    <phoneticPr fontId="2"/>
  </si>
  <si>
    <t>https://info.shiga-irc.go.jp/public/117m00_bihin.php?kinou=list&amp;KNO=O13&amp;SCD=1&amp;RtKbn=1-1&amp;DsKbn=6</t>
    <phoneticPr fontId="2"/>
  </si>
  <si>
    <t>センターHP</t>
    <phoneticPr fontId="2"/>
  </si>
  <si>
    <t>O11,O15参考情報HP　岩崎電気</t>
    <phoneticPr fontId="2"/>
  </si>
  <si>
    <t>O13,O14参考情報HP　スガ試験機</t>
    <rPh sb="7" eb="9">
      <t>サンコウ</t>
    </rPh>
    <rPh sb="9" eb="11">
      <t>ジョウホウ</t>
    </rPh>
    <rPh sb="16" eb="19">
      <t>シケンキ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</si>
</sst>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yyyy/m/d\ h:mm;@"/>
    <numFmt numFmtId="177" formatCode="0.0_ "/>
    <numFmt numFmtId="178" formatCode="0_ "/>
    <numFmt numFmtId="179" formatCode="0.0"/>
    <numFmt numFmtId="180" formatCode="yyyy/m/d\ \(aaa\)\ \ h:mm"/>
    <numFmt numFmtId="181" formatCode="yyyy/m/d\ \(aaa\)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.5"/>
      <color indexed="8"/>
      <name val="Times New Roman"/>
      <family val="1"/>
    </font>
    <font>
      <vertAlign val="superscript"/>
      <sz val="10.5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sz val="10.5"/>
      <color indexed="8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ＭＳ 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vertAlign val="superscript"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0" borderId="0" xfId="2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 indent="1"/>
    </xf>
    <xf numFmtId="38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8" fillId="4" borderId="0" xfId="0" applyFont="1" applyFill="1">
      <alignment vertical="center"/>
    </xf>
    <xf numFmtId="3" fontId="0" fillId="0" borderId="0" xfId="0" applyNumberFormat="1">
      <alignment vertical="center"/>
    </xf>
    <xf numFmtId="5" fontId="0" fillId="0" borderId="6" xfId="0" applyNumberFormat="1" applyBorder="1" applyAlignment="1">
      <alignment horizontal="right" vertical="center" indent="1"/>
    </xf>
    <xf numFmtId="5" fontId="0" fillId="0" borderId="6" xfId="1" applyNumberFormat="1" applyFont="1" applyBorder="1" applyAlignment="1">
      <alignment horizontal="right" vertical="center" indent="1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5" fontId="0" fillId="0" borderId="5" xfId="0" applyNumberFormat="1" applyBorder="1" applyAlignment="1">
      <alignment horizontal="right" vertical="center" indent="1"/>
    </xf>
    <xf numFmtId="5" fontId="0" fillId="0" borderId="5" xfId="1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5" fontId="0" fillId="5" borderId="7" xfId="0" applyNumberFormat="1" applyFill="1" applyBorder="1" applyAlignment="1">
      <alignment horizontal="right" vertical="center" indent="1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2" fillId="0" borderId="0" xfId="3">
      <alignment vertical="center"/>
    </xf>
    <xf numFmtId="0" fontId="13" fillId="0" borderId="9" xfId="3" applyFont="1" applyBorder="1" applyAlignment="1">
      <alignment vertical="center" wrapText="1"/>
    </xf>
    <xf numFmtId="0" fontId="13" fillId="0" borderId="10" xfId="3" applyFont="1" applyBorder="1" applyAlignment="1">
      <alignment vertical="center" wrapText="1"/>
    </xf>
    <xf numFmtId="0" fontId="13" fillId="0" borderId="10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justify" vertical="top" wrapText="1"/>
    </xf>
    <xf numFmtId="0" fontId="13" fillId="0" borderId="10" xfId="3" applyFont="1" applyBorder="1" applyAlignment="1">
      <alignment horizontal="justify" vertical="top" wrapText="1"/>
    </xf>
    <xf numFmtId="0" fontId="13" fillId="0" borderId="11" xfId="3" applyFont="1" applyBorder="1" applyAlignment="1">
      <alignment horizontal="justify" vertical="top" wrapText="1"/>
    </xf>
    <xf numFmtId="0" fontId="13" fillId="0" borderId="13" xfId="3" applyFont="1" applyBorder="1" applyAlignment="1">
      <alignment vertical="top"/>
    </xf>
    <xf numFmtId="0" fontId="13" fillId="0" borderId="14" xfId="3" applyFont="1" applyBorder="1" applyAlignment="1">
      <alignment horizontal="center" vertical="center"/>
    </xf>
    <xf numFmtId="0" fontId="18" fillId="0" borderId="15" xfId="3" applyFont="1" applyBorder="1" applyAlignment="1">
      <alignment horizontal="right" vertical="top" wrapText="1"/>
    </xf>
    <xf numFmtId="0" fontId="18" fillId="0" borderId="16" xfId="3" applyFont="1" applyBorder="1" applyAlignment="1">
      <alignment horizontal="right" vertical="top" wrapText="1"/>
    </xf>
    <xf numFmtId="0" fontId="19" fillId="0" borderId="18" xfId="3" applyFont="1" applyBorder="1" applyAlignment="1">
      <alignment horizontal="center" vertical="center" wrapText="1"/>
    </xf>
    <xf numFmtId="0" fontId="21" fillId="0" borderId="18" xfId="3" applyFont="1" applyBorder="1" applyAlignment="1">
      <alignment horizontal="center" vertical="center" wrapText="1"/>
    </xf>
    <xf numFmtId="3" fontId="18" fillId="0" borderId="18" xfId="3" applyNumberFormat="1" applyFont="1" applyBorder="1" applyAlignment="1">
      <alignment horizontal="right" vertical="top" wrapText="1"/>
    </xf>
    <xf numFmtId="0" fontId="18" fillId="0" borderId="18" xfId="3" applyFont="1" applyBorder="1" applyAlignment="1">
      <alignment horizontal="right" vertical="top" wrapText="1"/>
    </xf>
    <xf numFmtId="0" fontId="18" fillId="0" borderId="19" xfId="3" applyFont="1" applyBorder="1" applyAlignment="1">
      <alignment horizontal="right" vertical="top" wrapText="1"/>
    </xf>
    <xf numFmtId="0" fontId="13" fillId="0" borderId="21" xfId="3" applyFont="1" applyBorder="1" applyAlignment="1">
      <alignment horizontal="left" vertical="center"/>
    </xf>
    <xf numFmtId="0" fontId="13" fillId="0" borderId="22" xfId="3" applyFont="1" applyBorder="1" applyAlignment="1">
      <alignment horizontal="center" vertical="center" wrapText="1"/>
    </xf>
    <xf numFmtId="0" fontId="18" fillId="0" borderId="23" xfId="3" applyFont="1" applyBorder="1" applyAlignment="1">
      <alignment horizontal="right" vertical="top" wrapText="1"/>
    </xf>
    <xf numFmtId="0" fontId="18" fillId="0" borderId="24" xfId="3" applyFont="1" applyBorder="1" applyAlignment="1">
      <alignment horizontal="right" vertical="top" wrapText="1"/>
    </xf>
    <xf numFmtId="0" fontId="12" fillId="0" borderId="14" xfId="3" applyBorder="1" applyAlignment="1">
      <alignment horizontal="center" vertical="center"/>
    </xf>
    <xf numFmtId="0" fontId="12" fillId="0" borderId="15" xfId="3" applyBorder="1">
      <alignment vertical="center"/>
    </xf>
    <xf numFmtId="0" fontId="12" fillId="0" borderId="16" xfId="3" applyBorder="1">
      <alignment vertical="center"/>
    </xf>
    <xf numFmtId="0" fontId="12" fillId="0" borderId="27" xfId="3" applyBorder="1" applyAlignment="1">
      <alignment horizontal="center" vertical="center"/>
    </xf>
    <xf numFmtId="0" fontId="12" fillId="0" borderId="28" xfId="3" applyBorder="1">
      <alignment vertical="center"/>
    </xf>
    <xf numFmtId="0" fontId="12" fillId="0" borderId="30" xfId="3" applyBorder="1" applyAlignment="1">
      <alignment horizontal="center" vertical="center"/>
    </xf>
    <xf numFmtId="0" fontId="12" fillId="0" borderId="18" xfId="3" applyBorder="1">
      <alignment vertical="center"/>
    </xf>
    <xf numFmtId="0" fontId="12" fillId="0" borderId="19" xfId="3" applyBorder="1">
      <alignment vertical="center"/>
    </xf>
    <xf numFmtId="0" fontId="22" fillId="7" borderId="0" xfId="3" applyFont="1" applyFill="1" applyAlignment="1">
      <alignment horizontal="left" vertical="center"/>
    </xf>
    <xf numFmtId="0" fontId="12" fillId="7" borderId="0" xfId="3" applyFill="1">
      <alignment vertical="center"/>
    </xf>
    <xf numFmtId="0" fontId="6" fillId="0" borderId="0" xfId="3" applyFont="1" applyAlignment="1">
      <alignment horizontal="justify" vertical="center"/>
    </xf>
    <xf numFmtId="0" fontId="23" fillId="8" borderId="0" xfId="3" applyFont="1" applyFill="1" applyAlignment="1">
      <alignment horizontal="justify" vertical="center"/>
    </xf>
    <xf numFmtId="0" fontId="12" fillId="0" borderId="1" xfId="3" applyBorder="1">
      <alignment vertical="center"/>
    </xf>
    <xf numFmtId="0" fontId="6" fillId="0" borderId="1" xfId="3" applyFont="1" applyBorder="1" applyAlignment="1">
      <alignment horizontal="justify" vertical="center"/>
    </xf>
    <xf numFmtId="0" fontId="18" fillId="0" borderId="1" xfId="3" applyFont="1" applyBorder="1">
      <alignment vertical="center"/>
    </xf>
    <xf numFmtId="0" fontId="6" fillId="0" borderId="8" xfId="3" applyFont="1" applyBorder="1" applyAlignment="1">
      <alignment horizontal="justify" vertical="center" wrapText="1"/>
    </xf>
    <xf numFmtId="0" fontId="12" fillId="0" borderId="8" xfId="3" applyBorder="1">
      <alignment vertical="center"/>
    </xf>
    <xf numFmtId="0" fontId="12" fillId="0" borderId="31" xfId="3" applyBorder="1">
      <alignment vertical="center"/>
    </xf>
    <xf numFmtId="0" fontId="12" fillId="0" borderId="33" xfId="3" applyBorder="1">
      <alignment vertical="center"/>
    </xf>
    <xf numFmtId="0" fontId="12" fillId="0" borderId="23" xfId="3" applyBorder="1">
      <alignment vertical="center"/>
    </xf>
    <xf numFmtId="178" fontId="18" fillId="6" borderId="23" xfId="3" applyNumberFormat="1" applyFont="1" applyFill="1" applyBorder="1">
      <alignment vertical="center"/>
    </xf>
    <xf numFmtId="178" fontId="18" fillId="6" borderId="1" xfId="3" applyNumberFormat="1" applyFont="1" applyFill="1" applyBorder="1">
      <alignment vertical="center"/>
    </xf>
    <xf numFmtId="0" fontId="19" fillId="0" borderId="0" xfId="3" applyFont="1" applyAlignment="1">
      <alignment horizontal="justify" vertical="top" wrapText="1"/>
    </xf>
    <xf numFmtId="1" fontId="18" fillId="6" borderId="1" xfId="3" applyNumberFormat="1" applyFont="1" applyFill="1" applyBorder="1">
      <alignment vertical="center"/>
    </xf>
    <xf numFmtId="0" fontId="23" fillId="9" borderId="0" xfId="3" applyFont="1" applyFill="1" applyAlignment="1">
      <alignment vertical="center" wrapText="1"/>
    </xf>
    <xf numFmtId="0" fontId="12" fillId="0" borderId="0" xfId="3" applyAlignment="1">
      <alignment horizontal="center" vertical="center"/>
    </xf>
    <xf numFmtId="38" fontId="12" fillId="6" borderId="0" xfId="4" applyFont="1" applyFill="1">
      <alignment vertical="center"/>
    </xf>
    <xf numFmtId="0" fontId="0" fillId="0" borderId="2" xfId="0" applyBorder="1" applyAlignment="1">
      <alignment vertical="center" wrapText="1"/>
    </xf>
    <xf numFmtId="0" fontId="12" fillId="10" borderId="0" xfId="3" applyFill="1">
      <alignment vertical="center"/>
    </xf>
    <xf numFmtId="38" fontId="18" fillId="0" borderId="1" xfId="4" applyFont="1" applyFill="1" applyBorder="1" applyAlignment="1">
      <alignment horizontal="right" vertical="center"/>
    </xf>
    <xf numFmtId="0" fontId="18" fillId="0" borderId="8" xfId="3" applyFont="1" applyBorder="1">
      <alignment vertical="center"/>
    </xf>
    <xf numFmtId="0" fontId="0" fillId="0" borderId="34" xfId="0" applyBorder="1">
      <alignment vertical="center"/>
    </xf>
    <xf numFmtId="0" fontId="12" fillId="11" borderId="1" xfId="3" applyFill="1" applyBorder="1">
      <alignment vertical="center"/>
    </xf>
    <xf numFmtId="0" fontId="18" fillId="10" borderId="1" xfId="3" applyFont="1" applyFill="1" applyBorder="1" applyAlignment="1" applyProtection="1">
      <alignment horizontal="right" vertical="center"/>
      <protection locked="0"/>
    </xf>
    <xf numFmtId="0" fontId="18" fillId="10" borderId="8" xfId="3" applyFont="1" applyFill="1" applyBorder="1" applyProtection="1">
      <alignment vertical="center"/>
      <protection locked="0"/>
    </xf>
    <xf numFmtId="176" fontId="18" fillId="10" borderId="1" xfId="3" applyNumberFormat="1" applyFont="1" applyFill="1" applyBorder="1" applyProtection="1">
      <alignment vertical="center"/>
      <protection locked="0"/>
    </xf>
    <xf numFmtId="38" fontId="12" fillId="2" borderId="0" xfId="4" applyFont="1" applyFill="1" applyProtection="1">
      <alignment vertical="center"/>
      <protection locked="0"/>
    </xf>
    <xf numFmtId="0" fontId="0" fillId="0" borderId="4" xfId="0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3" fillId="0" borderId="0" xfId="2" applyAlignment="1">
      <alignment vertical="center" wrapText="1"/>
    </xf>
    <xf numFmtId="0" fontId="8" fillId="0" borderId="0" xfId="0" applyFont="1">
      <alignment vertical="center"/>
    </xf>
    <xf numFmtId="0" fontId="0" fillId="6" borderId="35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2" fillId="0" borderId="0" xfId="3" applyAlignment="1">
      <alignment vertical="center" wrapText="1"/>
    </xf>
    <xf numFmtId="177" fontId="18" fillId="2" borderId="32" xfId="3" applyNumberFormat="1" applyFont="1" applyFill="1" applyBorder="1">
      <alignment vertical="center"/>
    </xf>
    <xf numFmtId="176" fontId="18" fillId="6" borderId="32" xfId="3" applyNumberFormat="1" applyFont="1" applyFill="1" applyBorder="1">
      <alignment vertical="center"/>
    </xf>
    <xf numFmtId="179" fontId="12" fillId="6" borderId="0" xfId="3" applyNumberFormat="1" applyFill="1">
      <alignment vertical="center"/>
    </xf>
    <xf numFmtId="177" fontId="18" fillId="6" borderId="32" xfId="3" applyNumberFormat="1" applyFont="1" applyFill="1" applyBorder="1">
      <alignment vertical="center"/>
    </xf>
    <xf numFmtId="0" fontId="0" fillId="0" borderId="0" xfId="0" applyAlignment="1" applyProtection="1">
      <alignment horizontal="right" vertical="center" wrapText="1"/>
      <protection locked="0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8" xfId="0" applyBorder="1">
      <alignment vertical="center"/>
    </xf>
    <xf numFmtId="0" fontId="0" fillId="6" borderId="32" xfId="0" applyFill="1" applyBorder="1" applyAlignment="1">
      <alignment horizontal="center" vertical="center"/>
    </xf>
    <xf numFmtId="38" fontId="7" fillId="0" borderId="3" xfId="1" applyFont="1" applyBorder="1" applyAlignment="1" applyProtection="1">
      <alignment horizontal="right" vertical="center" wrapText="1" indent="1"/>
    </xf>
    <xf numFmtId="0" fontId="0" fillId="6" borderId="3" xfId="0" applyFill="1" applyBorder="1" applyAlignment="1" applyProtection="1">
      <alignment horizontal="right" vertical="center" wrapText="1" indent="1"/>
      <protection locked="0"/>
    </xf>
    <xf numFmtId="0" fontId="7" fillId="3" borderId="3" xfId="0" applyFont="1" applyFill="1" applyBorder="1" applyAlignment="1" applyProtection="1">
      <alignment horizontal="right" vertical="center" wrapText="1" indent="1"/>
      <protection locked="0"/>
    </xf>
    <xf numFmtId="0" fontId="6" fillId="3" borderId="3" xfId="0" applyFont="1" applyFill="1" applyBorder="1" applyAlignment="1" applyProtection="1">
      <alignment horizontal="right" vertical="center" wrapText="1" indent="1"/>
      <protection locked="0"/>
    </xf>
    <xf numFmtId="0" fontId="0" fillId="3" borderId="4" xfId="0" applyFill="1" applyBorder="1" applyAlignment="1" applyProtection="1">
      <alignment horizontal="right" vertical="center" wrapText="1" indent="1"/>
      <protection locked="0"/>
    </xf>
    <xf numFmtId="180" fontId="6" fillId="0" borderId="5" xfId="0" applyNumberFormat="1" applyFont="1" applyBorder="1" applyAlignment="1">
      <alignment horizontal="right" vertical="center" wrapText="1" indent="1"/>
    </xf>
    <xf numFmtId="180" fontId="6" fillId="0" borderId="23" xfId="0" applyNumberFormat="1" applyFont="1" applyBorder="1" applyAlignment="1">
      <alignment horizontal="right" vertical="center" wrapText="1" indent="1"/>
    </xf>
    <xf numFmtId="180" fontId="6" fillId="0" borderId="35" xfId="0" applyNumberFormat="1" applyFont="1" applyBorder="1" applyAlignment="1">
      <alignment horizontal="right" vertical="center" wrapText="1" inden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6" borderId="15" xfId="0" applyFill="1" applyBorder="1" applyAlignment="1">
      <alignment horizontal="center" vertical="center"/>
    </xf>
    <xf numFmtId="180" fontId="7" fillId="0" borderId="18" xfId="0" applyNumberFormat="1" applyFont="1" applyBorder="1" applyAlignment="1">
      <alignment horizontal="right" vertical="center" wrapText="1" inden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12" borderId="1" xfId="0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0" fillId="13" borderId="34" xfId="0" applyFill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3" borderId="34" xfId="0" applyFill="1" applyBorder="1" applyAlignment="1">
      <alignment horizontal="left" vertical="center" wrapText="1"/>
    </xf>
    <xf numFmtId="181" fontId="6" fillId="0" borderId="5" xfId="0" applyNumberFormat="1" applyFont="1" applyBorder="1" applyAlignment="1">
      <alignment horizontal="right" vertical="center" wrapText="1" indent="1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left" vertical="center" wrapText="1" indent="1"/>
    </xf>
    <xf numFmtId="180" fontId="8" fillId="6" borderId="32" xfId="0" applyNumberFormat="1" applyFont="1" applyFill="1" applyBorder="1" applyAlignment="1" applyProtection="1">
      <alignment horizontal="right" vertical="center" wrapText="1" indent="1"/>
      <protection locked="0"/>
    </xf>
    <xf numFmtId="180" fontId="8" fillId="0" borderId="32" xfId="0" applyNumberFormat="1" applyFont="1" applyBorder="1" applyAlignment="1">
      <alignment horizontal="right" vertical="center" wrapText="1" indent="1"/>
    </xf>
    <xf numFmtId="0" fontId="28" fillId="0" borderId="37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80" fontId="8" fillId="6" borderId="15" xfId="0" applyNumberFormat="1" applyFont="1" applyFill="1" applyBorder="1" applyAlignment="1">
      <alignment horizontal="right" vertical="center" wrapText="1" indent="1"/>
    </xf>
    <xf numFmtId="0" fontId="29" fillId="0" borderId="16" xfId="0" applyFont="1" applyBorder="1" applyAlignment="1">
      <alignment horizontal="left" vertical="center"/>
    </xf>
    <xf numFmtId="0" fontId="0" fillId="6" borderId="42" xfId="0" applyFill="1" applyBorder="1" applyAlignment="1">
      <alignment horizontal="center" vertical="center"/>
    </xf>
    <xf numFmtId="0" fontId="0" fillId="3" borderId="42" xfId="0" applyFill="1" applyBorder="1" applyAlignment="1">
      <alignment horizontal="left" vertical="center" wrapText="1"/>
    </xf>
    <xf numFmtId="0" fontId="0" fillId="0" borderId="42" xfId="0" applyBorder="1" applyAlignment="1">
      <alignment vertical="center" wrapText="1"/>
    </xf>
    <xf numFmtId="5" fontId="0" fillId="0" borderId="0" xfId="0" applyNumberFormat="1" applyAlignment="1">
      <alignment horizontal="right" vertical="center" indent="1"/>
    </xf>
    <xf numFmtId="0" fontId="9" fillId="5" borderId="31" xfId="0" applyFont="1" applyFill="1" applyBorder="1">
      <alignment vertical="center"/>
    </xf>
    <xf numFmtId="0" fontId="9" fillId="12" borderId="12" xfId="0" applyFont="1" applyFill="1" applyBorder="1" applyAlignment="1">
      <alignment horizontal="left" vertical="center"/>
    </xf>
    <xf numFmtId="0" fontId="0" fillId="11" borderId="20" xfId="0" applyFill="1" applyBorder="1" applyAlignment="1">
      <alignment horizontal="left" vertical="center" indent="1"/>
    </xf>
    <xf numFmtId="0" fontId="0" fillId="11" borderId="17" xfId="0" applyFill="1" applyBorder="1" applyAlignment="1">
      <alignment horizontal="left" vertical="center" indent="1"/>
    </xf>
    <xf numFmtId="0" fontId="0" fillId="0" borderId="36" xfId="0" applyBorder="1" applyAlignment="1">
      <alignment horizontal="left" vertical="center" indent="2"/>
    </xf>
    <xf numFmtId="0" fontId="0" fillId="0" borderId="38" xfId="0" applyBorder="1" applyAlignment="1">
      <alignment horizontal="left" vertical="center" indent="2"/>
    </xf>
    <xf numFmtId="0" fontId="0" fillId="0" borderId="40" xfId="0" applyBorder="1" applyAlignment="1">
      <alignment horizontal="left" vertical="center" indent="2"/>
    </xf>
    <xf numFmtId="0" fontId="0" fillId="10" borderId="0" xfId="0" applyFill="1">
      <alignment vertical="center"/>
    </xf>
    <xf numFmtId="14" fontId="0" fillId="13" borderId="4" xfId="0" applyNumberFormat="1" applyFill="1" applyBorder="1" applyAlignment="1" applyProtection="1">
      <alignment horizontal="left" vertical="center" wrapText="1"/>
      <protection locked="0"/>
    </xf>
    <xf numFmtId="0" fontId="0" fillId="13" borderId="4" xfId="0" applyFill="1" applyBorder="1" applyAlignment="1">
      <alignment horizontal="center" vertical="center"/>
    </xf>
    <xf numFmtId="180" fontId="6" fillId="3" borderId="23" xfId="0" applyNumberFormat="1" applyFont="1" applyFill="1" applyBorder="1" applyAlignment="1">
      <alignment horizontal="right" vertical="center" wrapText="1" indent="1"/>
    </xf>
    <xf numFmtId="0" fontId="0" fillId="3" borderId="23" xfId="0" applyFill="1" applyBorder="1" applyAlignment="1">
      <alignment horizontal="center" vertical="center"/>
    </xf>
    <xf numFmtId="0" fontId="9" fillId="13" borderId="42" xfId="0" applyFont="1" applyFill="1" applyBorder="1" applyAlignment="1" applyProtection="1">
      <alignment horizontal="left" vertical="center" wrapText="1"/>
      <protection locked="0"/>
    </xf>
    <xf numFmtId="0" fontId="32" fillId="6" borderId="5" xfId="0" applyFont="1" applyFill="1" applyBorder="1" applyAlignment="1" applyProtection="1">
      <alignment horizontal="left" vertical="center" wrapText="1"/>
      <protection locked="0"/>
    </xf>
    <xf numFmtId="0" fontId="9" fillId="6" borderId="3" xfId="0" applyFont="1" applyFill="1" applyBorder="1" applyAlignment="1" applyProtection="1">
      <alignment horizontal="right" vertical="center" wrapText="1"/>
      <protection locked="0"/>
    </xf>
    <xf numFmtId="0" fontId="8" fillId="6" borderId="8" xfId="0" applyFont="1" applyFill="1" applyBorder="1" applyAlignment="1" applyProtection="1">
      <alignment horizontal="right" vertical="center" wrapText="1" indent="1"/>
      <protection locked="0"/>
    </xf>
    <xf numFmtId="0" fontId="8" fillId="6" borderId="5" xfId="0" applyFont="1" applyFill="1" applyBorder="1" applyAlignment="1" applyProtection="1">
      <alignment horizontal="right" vertical="center" wrapText="1" indent="1"/>
      <protection locked="0"/>
    </xf>
    <xf numFmtId="0" fontId="8" fillId="6" borderId="3" xfId="0" applyFont="1" applyFill="1" applyBorder="1" applyAlignment="1" applyProtection="1">
      <alignment horizontal="right" vertical="center" wrapText="1" indent="1"/>
      <protection locked="0"/>
    </xf>
    <xf numFmtId="0" fontId="5" fillId="0" borderId="12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wrapText="1"/>
    </xf>
    <xf numFmtId="0" fontId="4" fillId="0" borderId="26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</cellXfs>
  <cellStyles count="5">
    <cellStyle name="ハイパーリンク" xfId="2" builtinId="8"/>
    <cellStyle name="桁区切り" xfId="1" builtinId="6"/>
    <cellStyle name="桁区切り 2" xfId="4" xr:uid="{212DAD5E-D58E-4275-8B16-49E59F9D6222}"/>
    <cellStyle name="標準" xfId="0" builtinId="0"/>
    <cellStyle name="標準 2" xfId="3" xr:uid="{1A4AD3EA-4F7C-4364-9A05-E5689299E5DD}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fo.shiga-irc.go.jp/public/117m00_bihin.php?kinou=list&amp;KNO=O13&amp;SCD=1&amp;RtKbn=1-1&amp;DsKbn=6" TargetMode="External"/><Relationship Id="rId1" Type="http://schemas.openxmlformats.org/officeDocument/2006/relationships/hyperlink" Target="https://info.shiga-irc.go.jp/public/117m00_bihin.php?kinou=list&amp;KNO=O11&amp;SCD=1&amp;RtKbn=1-1&amp;DsKbn=6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BFED-52F5-497E-A9B8-D3D063E0D060}">
  <sheetPr>
    <tabColor rgb="FF00B050"/>
    <pageSetUpPr fitToPage="1"/>
  </sheetPr>
  <dimension ref="A1:R48"/>
  <sheetViews>
    <sheetView tabSelected="1" workbookViewId="0">
      <selection activeCell="C2" sqref="C2"/>
    </sheetView>
  </sheetViews>
  <sheetFormatPr defaultRowHeight="18.75"/>
  <cols>
    <col min="1" max="2" width="2.5" customWidth="1"/>
    <col min="3" max="3" width="22.875" customWidth="1"/>
    <col min="4" max="4" width="29.75" customWidth="1"/>
    <col min="5" max="5" width="6.75" customWidth="1"/>
    <col min="6" max="6" width="54.5" customWidth="1"/>
    <col min="7" max="8" width="9" customWidth="1"/>
    <col min="9" max="9" width="9.875" hidden="1" customWidth="1"/>
    <col min="10" max="10" width="45.875" hidden="1" customWidth="1"/>
    <col min="11" max="12" width="6.625" hidden="1" customWidth="1"/>
    <col min="13" max="13" width="6.375" hidden="1" customWidth="1"/>
    <col min="14" max="18" width="9" hidden="1" customWidth="1"/>
    <col min="19" max="24" width="3.625" customWidth="1"/>
  </cols>
  <sheetData>
    <row r="1" spans="1:18" ht="19.5">
      <c r="A1" s="88" t="s">
        <v>5</v>
      </c>
    </row>
    <row r="2" spans="1:18" ht="19.5">
      <c r="A2" s="21"/>
      <c r="B2" s="88" t="s">
        <v>113</v>
      </c>
      <c r="G2" t="s">
        <v>150</v>
      </c>
    </row>
    <row r="3" spans="1:18">
      <c r="A3" s="21"/>
      <c r="D3" s="128" t="s">
        <v>152</v>
      </c>
      <c r="F3" s="1" t="s">
        <v>120</v>
      </c>
      <c r="G3" s="1" t="s">
        <v>149</v>
      </c>
    </row>
    <row r="4" spans="1:18" ht="19.5">
      <c r="C4" s="10" t="s">
        <v>28</v>
      </c>
      <c r="D4" s="129" t="s">
        <v>151</v>
      </c>
      <c r="E4" s="88"/>
      <c r="F4" s="87" t="s">
        <v>121</v>
      </c>
      <c r="G4" s="1" t="s">
        <v>148</v>
      </c>
      <c r="K4" t="s">
        <v>32</v>
      </c>
      <c r="L4" t="s">
        <v>33</v>
      </c>
      <c r="N4" s="5" t="s">
        <v>7</v>
      </c>
    </row>
    <row r="5" spans="1:18">
      <c r="C5" s="125" t="s">
        <v>11</v>
      </c>
      <c r="D5" s="125" t="s">
        <v>115</v>
      </c>
      <c r="E5" s="126" t="s">
        <v>55</v>
      </c>
      <c r="F5" s="125" t="s">
        <v>1</v>
      </c>
      <c r="I5" s="5" t="s">
        <v>4</v>
      </c>
      <c r="J5" t="s">
        <v>31</v>
      </c>
      <c r="K5" s="11">
        <v>1220</v>
      </c>
      <c r="L5">
        <v>990</v>
      </c>
      <c r="N5" t="s">
        <v>52</v>
      </c>
    </row>
    <row r="6" spans="1:18" ht="37.5">
      <c r="C6" s="79" t="s">
        <v>130</v>
      </c>
      <c r="D6" s="127"/>
      <c r="E6" s="90" t="s">
        <v>53</v>
      </c>
      <c r="F6" s="131" t="s">
        <v>118</v>
      </c>
      <c r="J6" t="s">
        <v>56</v>
      </c>
      <c r="K6" s="11">
        <v>1460</v>
      </c>
      <c r="L6" s="11">
        <v>1210</v>
      </c>
      <c r="N6" t="s">
        <v>13</v>
      </c>
      <c r="O6" t="s">
        <v>14</v>
      </c>
      <c r="P6" t="s">
        <v>16</v>
      </c>
      <c r="Q6" t="s">
        <v>17</v>
      </c>
      <c r="R6" t="s">
        <v>15</v>
      </c>
    </row>
    <row r="7" spans="1:18" ht="39" customHeight="1">
      <c r="C7" s="146" t="s">
        <v>131</v>
      </c>
      <c r="D7" s="160" t="s">
        <v>132</v>
      </c>
      <c r="E7" s="144" t="s">
        <v>124</v>
      </c>
      <c r="F7" s="145" t="s">
        <v>144</v>
      </c>
      <c r="J7" t="s">
        <v>57</v>
      </c>
      <c r="K7" s="11">
        <v>2020</v>
      </c>
      <c r="L7" s="11">
        <v>1750</v>
      </c>
      <c r="N7" t="s">
        <v>52</v>
      </c>
    </row>
    <row r="8" spans="1:18" ht="35.25" customHeight="1">
      <c r="C8" s="24" t="s">
        <v>30</v>
      </c>
      <c r="D8" s="161" t="s">
        <v>140</v>
      </c>
      <c r="E8" s="89" t="s">
        <v>53</v>
      </c>
      <c r="F8" s="113"/>
      <c r="J8" t="s">
        <v>58</v>
      </c>
      <c r="K8" s="11">
        <v>2240</v>
      </c>
      <c r="L8" s="11">
        <v>2020</v>
      </c>
      <c r="N8" t="s">
        <v>13</v>
      </c>
      <c r="O8" t="s">
        <v>14</v>
      </c>
      <c r="P8" t="s">
        <v>16</v>
      </c>
      <c r="Q8" t="s">
        <v>17</v>
      </c>
      <c r="R8" t="s">
        <v>15</v>
      </c>
    </row>
    <row r="9" spans="1:18">
      <c r="C9" s="2" t="s">
        <v>7</v>
      </c>
      <c r="D9" s="162" t="s">
        <v>52</v>
      </c>
      <c r="E9" s="26" t="s">
        <v>53</v>
      </c>
      <c r="F9" s="115"/>
    </row>
    <row r="10" spans="1:18">
      <c r="C10" s="2" t="s">
        <v>43</v>
      </c>
      <c r="D10" s="135" t="s">
        <v>123</v>
      </c>
      <c r="E10" s="2"/>
      <c r="F10" s="116"/>
      <c r="K10" s="11"/>
      <c r="L10" s="11"/>
    </row>
    <row r="11" spans="1:18">
      <c r="C11" s="2" t="s">
        <v>44</v>
      </c>
      <c r="D11" s="86"/>
      <c r="E11" s="23"/>
      <c r="F11" s="116"/>
      <c r="K11" s="11"/>
      <c r="L11" s="11"/>
    </row>
    <row r="12" spans="1:18">
      <c r="C12" s="2" t="s">
        <v>122</v>
      </c>
      <c r="D12" s="86"/>
      <c r="E12" s="23"/>
      <c r="F12" s="116"/>
      <c r="K12" s="11"/>
      <c r="L12" s="11"/>
    </row>
    <row r="13" spans="1:18">
      <c r="C13" s="23" t="s">
        <v>45</v>
      </c>
      <c r="D13" s="86"/>
      <c r="E13" s="23"/>
      <c r="F13" s="114" t="s">
        <v>42</v>
      </c>
      <c r="K13" s="11"/>
      <c r="L13" s="11"/>
    </row>
    <row r="14" spans="1:18" ht="20.25" thickBot="1">
      <c r="C14" s="103" t="s">
        <v>20</v>
      </c>
      <c r="D14" s="163">
        <v>400</v>
      </c>
      <c r="E14" s="27" t="s">
        <v>53</v>
      </c>
      <c r="F14" s="117"/>
      <c r="K14" t="s">
        <v>134</v>
      </c>
    </row>
    <row r="15" spans="1:18" ht="20.25" thickBot="1">
      <c r="C15" s="148" t="s">
        <v>111</v>
      </c>
      <c r="D15" s="138">
        <v>45413.541666666664</v>
      </c>
      <c r="E15" s="104" t="s">
        <v>53</v>
      </c>
      <c r="F15" s="118" t="s">
        <v>114</v>
      </c>
      <c r="I15" s="155" t="s">
        <v>135</v>
      </c>
      <c r="J15" t="s">
        <v>133</v>
      </c>
      <c r="K15">
        <v>1</v>
      </c>
    </row>
    <row r="16" spans="1:18" ht="20.25" thickBot="1">
      <c r="C16" s="148" t="s">
        <v>129</v>
      </c>
      <c r="D16" s="139">
        <f>D15+D14/24</f>
        <v>45430.208333333328</v>
      </c>
      <c r="E16" s="102" t="s">
        <v>54</v>
      </c>
      <c r="F16" s="118"/>
      <c r="J16" t="s">
        <v>132</v>
      </c>
      <c r="K16">
        <v>2</v>
      </c>
    </row>
    <row r="17" spans="3:16" ht="19.5">
      <c r="C17" s="149" t="s">
        <v>127</v>
      </c>
      <c r="D17" s="142" t="s">
        <v>139</v>
      </c>
      <c r="E17" s="121" t="s">
        <v>124</v>
      </c>
      <c r="F17" s="143" t="s">
        <v>125</v>
      </c>
    </row>
    <row r="18" spans="3:16" ht="19.5">
      <c r="C18" s="150" t="s">
        <v>112</v>
      </c>
      <c r="D18" s="158" t="str">
        <f>IF(D17="無","―",D15)</f>
        <v>―</v>
      </c>
      <c r="E18" s="159" t="s">
        <v>53</v>
      </c>
      <c r="F18" s="141" t="s">
        <v>110</v>
      </c>
    </row>
    <row r="19" spans="3:16" ht="19.5">
      <c r="C19" s="152" t="str">
        <f>IF(D17="無","―","中断１（開始日時）*")</f>
        <v>―</v>
      </c>
      <c r="D19" s="110" t="str">
        <f>IF(D17="無",D18,D18+E19/24)</f>
        <v>―</v>
      </c>
      <c r="E19" s="99">
        <v>400</v>
      </c>
      <c r="F19" s="140" t="s">
        <v>147</v>
      </c>
    </row>
    <row r="20" spans="3:16" ht="19.5">
      <c r="C20" s="153" t="str">
        <f>IF(D17="無","―","〃　　（終了日時）*")</f>
        <v>―</v>
      </c>
      <c r="D20" s="111" t="str">
        <f>IF(D17="無",D19,D19+E20/24)</f>
        <v>―</v>
      </c>
      <c r="E20" s="100">
        <v>1</v>
      </c>
      <c r="F20" s="119" t="s">
        <v>126</v>
      </c>
    </row>
    <row r="21" spans="3:16" ht="19.5">
      <c r="C21" s="152" t="str">
        <f>IF(D17="無","―","中断２（開始日時）*")</f>
        <v>―</v>
      </c>
      <c r="D21" s="110" t="str">
        <f>IF(D17="無",D20,D20+E21/24)</f>
        <v>―</v>
      </c>
      <c r="E21" s="99">
        <v>200</v>
      </c>
      <c r="F21" s="140" t="s">
        <v>145</v>
      </c>
    </row>
    <row r="22" spans="3:16" ht="19.5">
      <c r="C22" s="154" t="str">
        <f>IF(D17="無","―","〃　　（終了日時）*")</f>
        <v>―</v>
      </c>
      <c r="D22" s="112" t="str">
        <f>IF(D17="無",D20,D21+E22/24)</f>
        <v>―</v>
      </c>
      <c r="E22" s="101">
        <v>1</v>
      </c>
      <c r="F22" s="120" t="s">
        <v>126</v>
      </c>
    </row>
    <row r="23" spans="3:16" ht="20.25" thickBot="1">
      <c r="C23" s="151" t="s">
        <v>0</v>
      </c>
      <c r="D23" s="122" t="str">
        <f>IF(D17="無",D20,D18+D14/24+(D20-D19)+(D22-D21))</f>
        <v>―</v>
      </c>
      <c r="E23" s="123" t="s">
        <v>54</v>
      </c>
      <c r="F23" s="124"/>
    </row>
    <row r="24" spans="3:16" ht="19.5">
      <c r="C24" s="24" t="s">
        <v>2</v>
      </c>
      <c r="D24" s="164">
        <v>180</v>
      </c>
      <c r="E24" s="89" t="s">
        <v>53</v>
      </c>
      <c r="F24" s="24" t="s">
        <v>143</v>
      </c>
      <c r="J24">
        <v>180</v>
      </c>
      <c r="L24" s="8"/>
    </row>
    <row r="25" spans="3:16" ht="20.25">
      <c r="C25" s="2" t="s">
        <v>128</v>
      </c>
      <c r="D25" s="105">
        <f>D24*D14*3600/10^6</f>
        <v>259.2</v>
      </c>
      <c r="E25" s="24" t="s">
        <v>54</v>
      </c>
      <c r="F25" s="2" t="s">
        <v>51</v>
      </c>
      <c r="J25">
        <v>60</v>
      </c>
    </row>
    <row r="26" spans="3:16">
      <c r="C26" s="2" t="s">
        <v>3</v>
      </c>
      <c r="D26" s="106" t="s">
        <v>26</v>
      </c>
      <c r="E26" s="26" t="s">
        <v>53</v>
      </c>
      <c r="F26" s="2" t="s">
        <v>25</v>
      </c>
      <c r="I26" s="5" t="s">
        <v>3</v>
      </c>
      <c r="J26" t="s">
        <v>26</v>
      </c>
    </row>
    <row r="27" spans="3:16" ht="19.5">
      <c r="C27" s="2" t="s">
        <v>6</v>
      </c>
      <c r="D27" s="165">
        <v>63</v>
      </c>
      <c r="E27" s="26" t="s">
        <v>53</v>
      </c>
      <c r="F27" s="2" t="s">
        <v>24</v>
      </c>
      <c r="J27" t="s">
        <v>27</v>
      </c>
    </row>
    <row r="28" spans="3:16" ht="19.5">
      <c r="C28" s="2" t="s">
        <v>19</v>
      </c>
      <c r="D28" s="165">
        <v>50</v>
      </c>
      <c r="E28" s="26" t="s">
        <v>53</v>
      </c>
      <c r="F28" s="2" t="s">
        <v>23</v>
      </c>
    </row>
    <row r="29" spans="3:16" ht="19.5">
      <c r="C29" s="2" t="s">
        <v>18</v>
      </c>
      <c r="D29" s="107" t="s">
        <v>21</v>
      </c>
      <c r="E29" s="2"/>
      <c r="F29" s="2" t="s">
        <v>22</v>
      </c>
    </row>
    <row r="30" spans="3:16" ht="19.5">
      <c r="C30" s="2" t="s">
        <v>8</v>
      </c>
      <c r="D30" s="108">
        <v>1</v>
      </c>
      <c r="E30" s="2"/>
      <c r="F30" s="2" t="s">
        <v>142</v>
      </c>
    </row>
    <row r="31" spans="3:16">
      <c r="C31" s="2" t="s">
        <v>116</v>
      </c>
      <c r="D31" s="106" t="s">
        <v>59</v>
      </c>
      <c r="E31" s="26" t="s">
        <v>53</v>
      </c>
      <c r="F31" s="2" t="s">
        <v>46</v>
      </c>
      <c r="I31" s="5" t="s">
        <v>9</v>
      </c>
      <c r="K31" t="s">
        <v>59</v>
      </c>
      <c r="L31" t="s">
        <v>60</v>
      </c>
      <c r="M31" t="s">
        <v>61</v>
      </c>
      <c r="N31" t="s">
        <v>62</v>
      </c>
      <c r="O31" t="s">
        <v>63</v>
      </c>
      <c r="P31" t="s">
        <v>64</v>
      </c>
    </row>
    <row r="32" spans="3:16">
      <c r="C32" s="3" t="s">
        <v>10</v>
      </c>
      <c r="D32" s="109"/>
      <c r="E32" s="3"/>
      <c r="F32" s="3" t="s">
        <v>12</v>
      </c>
    </row>
    <row r="33" spans="3:12">
      <c r="C33" s="97" t="s">
        <v>117</v>
      </c>
      <c r="D33" s="96"/>
    </row>
    <row r="34" spans="3:12">
      <c r="E34" s="98" t="s">
        <v>109</v>
      </c>
    </row>
    <row r="35" spans="3:12" ht="19.5">
      <c r="C35" s="10" t="s">
        <v>29</v>
      </c>
      <c r="E35" s="88"/>
    </row>
    <row r="36" spans="3:12">
      <c r="C36" s="4"/>
      <c r="D36" s="18" t="s">
        <v>35</v>
      </c>
      <c r="E36" s="6" t="s">
        <v>107</v>
      </c>
      <c r="F36" s="6" t="s">
        <v>36</v>
      </c>
    </row>
    <row r="37" spans="3:12">
      <c r="C37" s="19" t="s">
        <v>34</v>
      </c>
      <c r="D37" s="16">
        <f>INDEX(K5:K8,MATCH(D8,J5:J8,0))*INDEX(K15:K16,MATCH(D7,J15:J16,0))</f>
        <v>4480</v>
      </c>
      <c r="E37" s="133">
        <v>1</v>
      </c>
      <c r="F37" s="17">
        <f>D37</f>
        <v>4480</v>
      </c>
    </row>
    <row r="38" spans="3:12" ht="19.5" thickBot="1">
      <c r="C38" s="20" t="s">
        <v>33</v>
      </c>
      <c r="D38" s="12">
        <f>INDEX(L5:L8,MATCH(D8,J5:J8,0))*INDEX(K15:K16,MATCH(D7,J15:J16,0))</f>
        <v>4040</v>
      </c>
      <c r="E38" s="134">
        <f>D14-E37</f>
        <v>399</v>
      </c>
      <c r="F38" s="13">
        <f>(D14-1)*D38</f>
        <v>1611960</v>
      </c>
      <c r="J38" s="9"/>
    </row>
    <row r="39" spans="3:12" ht="19.5" thickTop="1">
      <c r="C39" s="14"/>
      <c r="D39" s="15" t="s">
        <v>37</v>
      </c>
      <c r="E39" s="14"/>
      <c r="F39" s="25">
        <f>SUM(F37:F38)</f>
        <v>1616440</v>
      </c>
    </row>
    <row r="40" spans="3:12">
      <c r="D40" s="9"/>
      <c r="F40" s="147"/>
    </row>
    <row r="41" spans="3:12" ht="19.5">
      <c r="C41" s="10" t="s">
        <v>40</v>
      </c>
      <c r="E41" s="88"/>
    </row>
    <row r="42" spans="3:12" ht="47.25" customHeight="1">
      <c r="C42" s="22" t="s">
        <v>41</v>
      </c>
      <c r="D42" s="136" t="s">
        <v>48</v>
      </c>
      <c r="E42" s="27" t="s">
        <v>53</v>
      </c>
      <c r="F42" s="75" t="s">
        <v>106</v>
      </c>
    </row>
    <row r="43" spans="3:12" ht="19.5">
      <c r="C43" s="7" t="s">
        <v>146</v>
      </c>
      <c r="D43" s="132">
        <v>45411</v>
      </c>
      <c r="E43" s="26" t="s">
        <v>53</v>
      </c>
      <c r="F43" s="2" t="s">
        <v>47</v>
      </c>
      <c r="I43" t="s">
        <v>38</v>
      </c>
      <c r="J43" t="s">
        <v>39</v>
      </c>
      <c r="K43" t="s">
        <v>136</v>
      </c>
      <c r="L43" t="s">
        <v>138</v>
      </c>
    </row>
    <row r="44" spans="3:12" ht="123" customHeight="1">
      <c r="C44" s="137" t="str">
        <f>INDEX(K43:K44,MATCH(D42,J43:J44,0))</f>
        <v>納付書
郵送先：住所・担当者名</v>
      </c>
      <c r="D44" s="156" t="s">
        <v>119</v>
      </c>
      <c r="E44" s="157" t="str">
        <f>INDEX(L43:L44,MATCH(D42,J43:J44,0))</f>
        <v>＊</v>
      </c>
      <c r="F44" s="85" t="s">
        <v>141</v>
      </c>
      <c r="J44" t="s">
        <v>48</v>
      </c>
      <c r="K44" s="130" t="s">
        <v>137</v>
      </c>
      <c r="L44" t="s">
        <v>124</v>
      </c>
    </row>
    <row r="45" spans="3:12">
      <c r="C45" s="21" t="s">
        <v>49</v>
      </c>
      <c r="E45" s="21"/>
    </row>
    <row r="46" spans="3:12">
      <c r="C46" t="s">
        <v>50</v>
      </c>
    </row>
    <row r="48" spans="3:12">
      <c r="D48" s="130"/>
    </row>
  </sheetData>
  <phoneticPr fontId="2"/>
  <dataValidations count="12">
    <dataValidation type="list" allowBlank="1" showInputMessage="1" sqref="D28:E28" xr:uid="{4412C864-CC44-4391-BA8C-D6C555FBF8A1}">
      <formula1>"50,40,20,50・雨95,指定なし"</formula1>
    </dataValidation>
    <dataValidation type="list" allowBlank="1" showInputMessage="1" sqref="D29:E29" xr:uid="{7BE510DC-BC8B-4220-9135-C6D4070ECFAD}">
      <formula1>"20,38,45,50,65,指定なし"</formula1>
    </dataValidation>
    <dataValidation type="list" allowBlank="1" showInputMessage="1" showErrorMessage="1" sqref="E30" xr:uid="{2CD40147-850A-42D9-8127-7910EA322E1E}">
      <formula1>"0,1,2,6,12,指定なし"</formula1>
    </dataValidation>
    <dataValidation type="list" errorStyle="information" allowBlank="1" showInputMessage="1" errorTitle="リスト以外" sqref="D27:E27" xr:uid="{DCBE06D1-45F6-4357-B641-BC68A4E1078D}">
      <formula1>"100,89,83,65,63,55,51,40"</formula1>
    </dataValidation>
    <dataValidation type="list" allowBlank="1" showInputMessage="1" showErrorMessage="1" sqref="D26:E26" xr:uid="{3FA9273A-2E52-4301-BB7E-61087D830D7A}">
      <formula1>$J$26:$J$27</formula1>
    </dataValidation>
    <dataValidation type="list" allowBlank="1" showInputMessage="1" showErrorMessage="1" sqref="D31:E31" xr:uid="{D2C085DC-1B3E-4D64-B823-DB59DF8DEB3A}">
      <formula1>$K$31:$P$31</formula1>
    </dataValidation>
    <dataValidation type="list" errorStyle="information" allowBlank="1" showInputMessage="1" errorTitle="リスト以外" sqref="D9" xr:uid="{21508D34-35D0-4F56-9720-360BF4C0FFC3}">
      <formula1>INDIRECT(D8)</formula1>
    </dataValidation>
    <dataValidation type="list" allowBlank="1" showInputMessage="1" showErrorMessage="1" sqref="D17" xr:uid="{B801D39C-5A38-4511-9851-B86E3FF8C71A}">
      <formula1>"有,無"</formula1>
    </dataValidation>
    <dataValidation type="list" allowBlank="1" showInputMessage="1" showErrorMessage="1" sqref="D7" xr:uid="{A6F99CDD-C280-42EE-9D20-AEA6D75781F0}">
      <formula1>"県内・関西広域,その他県外"</formula1>
    </dataValidation>
    <dataValidation type="list" allowBlank="1" showInputMessage="1" showErrorMessage="1" sqref="D8:E8" xr:uid="{E3ADE8BE-7093-4A27-9D16-92F7E69831A4}">
      <formula1>$J$5:$J$8</formula1>
    </dataValidation>
    <dataValidation type="list" allowBlank="1" showInputMessage="1" showErrorMessage="1" sqref="D42:E42" xr:uid="{AB1EC85A-B041-49A5-8339-A14A01256B56}">
      <formula1>$J$43:$J$44</formula1>
    </dataValidation>
    <dataValidation type="list" allowBlank="1" showInputMessage="1" showErrorMessage="1" sqref="D30" xr:uid="{4660630A-79F7-4D18-889A-2CEA79B54F71}">
      <formula1>"0,1,2,6,12"</formula1>
    </dataValidation>
  </dataValidations>
  <hyperlinks>
    <hyperlink ref="G4" r:id="rId1" xr:uid="{553843CB-AD64-4934-AE96-F951CAE180E6}"/>
    <hyperlink ref="G3" r:id="rId2" xr:uid="{D093D1F0-F854-42E4-88F2-5E86F817140E}"/>
  </hyperlinks>
  <pageMargins left="0.70866141732283472" right="0.70866141732283472" top="0.74803149606299213" bottom="0.74803149606299213" header="0.31496062992125984" footer="0.31496062992125984"/>
  <pageSetup paperSize="9" scale="67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1BD2-9BE6-40C3-BACD-6A8F08A5A9ED}">
  <sheetPr>
    <tabColor rgb="FFFFFF00"/>
  </sheetPr>
  <dimension ref="B2:I38"/>
  <sheetViews>
    <sheetView zoomScaleNormal="100" workbookViewId="0">
      <selection activeCell="G26" sqref="G26"/>
    </sheetView>
  </sheetViews>
  <sheetFormatPr defaultRowHeight="18.75"/>
  <cols>
    <col min="1" max="1" width="3.25" style="28" customWidth="1"/>
    <col min="2" max="2" width="17.625" style="28" customWidth="1"/>
    <col min="3" max="3" width="16.75" style="28" customWidth="1"/>
    <col min="4" max="4" width="7.5" style="28" customWidth="1"/>
    <col min="5" max="5" width="8.25" style="28" customWidth="1"/>
    <col min="6" max="6" width="8.5" style="28" customWidth="1"/>
    <col min="7" max="7" width="9.5" style="28" customWidth="1"/>
    <col min="8" max="9" width="11" style="28" customWidth="1"/>
    <col min="10" max="10" width="6.875" style="28" customWidth="1"/>
    <col min="11" max="16384" width="9" style="28"/>
  </cols>
  <sheetData>
    <row r="2" spans="2:9" ht="30">
      <c r="B2" s="56" t="s">
        <v>105</v>
      </c>
      <c r="C2" s="57"/>
      <c r="D2" s="57"/>
      <c r="E2" s="57"/>
    </row>
    <row r="3" spans="2:9" ht="19.5">
      <c r="B3" s="58"/>
    </row>
    <row r="4" spans="2:9" ht="48">
      <c r="B4" s="59" t="s">
        <v>81</v>
      </c>
      <c r="C4" s="76" t="s">
        <v>82</v>
      </c>
    </row>
    <row r="5" spans="2:9">
      <c r="B5" s="60" t="s">
        <v>83</v>
      </c>
      <c r="C5" s="81">
        <v>180</v>
      </c>
      <c r="D5" s="60" t="s">
        <v>84</v>
      </c>
      <c r="E5" s="28">
        <f>C5</f>
        <v>180</v>
      </c>
      <c r="F5" s="28" t="s">
        <v>85</v>
      </c>
    </row>
    <row r="6" spans="2:9" ht="19.5">
      <c r="B6" s="61" t="s">
        <v>86</v>
      </c>
      <c r="C6" s="62">
        <f>C5*60*60*10^-6</f>
        <v>0.64800000000000002</v>
      </c>
      <c r="D6" s="60" t="s">
        <v>80</v>
      </c>
      <c r="F6" s="58"/>
    </row>
    <row r="7" spans="2:9" ht="57" thickBot="1">
      <c r="B7" s="63" t="s">
        <v>87</v>
      </c>
      <c r="C7" s="82">
        <v>519</v>
      </c>
      <c r="D7" s="64" t="s">
        <v>80</v>
      </c>
      <c r="E7" s="91" t="s">
        <v>108</v>
      </c>
      <c r="F7" s="94">
        <f>C7/C6</f>
        <v>800.92592592592587</v>
      </c>
      <c r="G7" s="28" t="s">
        <v>107</v>
      </c>
    </row>
    <row r="8" spans="2:9" ht="19.5" thickBot="1">
      <c r="B8" s="65" t="s">
        <v>88</v>
      </c>
      <c r="C8" s="92">
        <v>800</v>
      </c>
      <c r="D8" s="66" t="s">
        <v>71</v>
      </c>
    </row>
    <row r="9" spans="2:9">
      <c r="B9" s="67" t="s">
        <v>89</v>
      </c>
      <c r="C9" s="68">
        <f>ROUNDDOWN(C8/24,0)</f>
        <v>33</v>
      </c>
      <c r="D9" s="67" t="s">
        <v>90</v>
      </c>
    </row>
    <row r="10" spans="2:9">
      <c r="B10" s="60" t="s">
        <v>71</v>
      </c>
      <c r="C10" s="69">
        <f>ROUNDDOWN(C8-C9*24,0)</f>
        <v>8</v>
      </c>
      <c r="D10" s="60" t="s">
        <v>71</v>
      </c>
      <c r="I10" s="70"/>
    </row>
    <row r="11" spans="2:9">
      <c r="B11" s="60" t="s">
        <v>91</v>
      </c>
      <c r="C11" s="71">
        <f>(C8-C9*24-C10)*60</f>
        <v>0</v>
      </c>
      <c r="D11" s="60" t="s">
        <v>91</v>
      </c>
    </row>
    <row r="12" spans="2:9" ht="19.5" thickBot="1">
      <c r="B12" s="60" t="s">
        <v>92</v>
      </c>
      <c r="C12" s="83">
        <v>45530.5</v>
      </c>
      <c r="D12" s="60"/>
    </row>
    <row r="13" spans="2:9" ht="19.5" thickBot="1">
      <c r="B13" s="65" t="s">
        <v>93</v>
      </c>
      <c r="C13" s="93">
        <f>C12+C8/24</f>
        <v>45563.833333333336</v>
      </c>
      <c r="D13" s="66"/>
    </row>
    <row r="14" spans="2:9">
      <c r="C14" s="28" t="s">
        <v>94</v>
      </c>
    </row>
    <row r="16" spans="2:9" ht="48">
      <c r="B16" s="72" t="s">
        <v>95</v>
      </c>
    </row>
    <row r="17" spans="2:9">
      <c r="B17" s="60" t="s">
        <v>83</v>
      </c>
      <c r="C17" s="77">
        <f>C5*G33/G31</f>
        <v>1345</v>
      </c>
      <c r="D17" s="60" t="s">
        <v>84</v>
      </c>
    </row>
    <row r="18" spans="2:9" ht="19.5">
      <c r="B18" s="61" t="s">
        <v>86</v>
      </c>
      <c r="C18" s="62">
        <f>C17*60*60*10^-6</f>
        <v>4.8419999999999996</v>
      </c>
      <c r="D18" s="60" t="s">
        <v>80</v>
      </c>
      <c r="F18" s="58"/>
    </row>
    <row r="19" spans="2:9" ht="39.75" thickBot="1">
      <c r="B19" s="63" t="s">
        <v>87</v>
      </c>
      <c r="C19" s="78">
        <f>D38</f>
        <v>2313</v>
      </c>
      <c r="D19" s="64" t="s">
        <v>80</v>
      </c>
    </row>
    <row r="20" spans="2:9" ht="19.5" thickBot="1">
      <c r="B20" s="65" t="s">
        <v>88</v>
      </c>
      <c r="C20" s="95">
        <f>C19/C18</f>
        <v>477.69516728624541</v>
      </c>
      <c r="D20" s="66" t="s">
        <v>71</v>
      </c>
    </row>
    <row r="23" spans="2:9">
      <c r="B23" s="28" t="s">
        <v>96</v>
      </c>
    </row>
    <row r="24" spans="2:9" ht="19.5">
      <c r="B24" s="58" t="s">
        <v>97</v>
      </c>
      <c r="C24" s="28" t="s">
        <v>98</v>
      </c>
    </row>
    <row r="25" spans="2:9">
      <c r="B25" s="84">
        <v>180</v>
      </c>
      <c r="C25" s="84">
        <v>1345</v>
      </c>
      <c r="D25" s="28" t="s">
        <v>84</v>
      </c>
    </row>
    <row r="26" spans="2:9">
      <c r="B26" s="73" t="s">
        <v>99</v>
      </c>
      <c r="C26" s="73" t="s">
        <v>99</v>
      </c>
    </row>
    <row r="27" spans="2:9" ht="19.5">
      <c r="B27" s="28" t="s">
        <v>98</v>
      </c>
      <c r="C27" s="58" t="s">
        <v>97</v>
      </c>
    </row>
    <row r="28" spans="2:9">
      <c r="B28" s="74">
        <f>B25/G31*G33</f>
        <v>1345</v>
      </c>
      <c r="C28" s="74">
        <f>C25/G33*G31</f>
        <v>180</v>
      </c>
      <c r="D28" s="28" t="s">
        <v>84</v>
      </c>
    </row>
    <row r="29" spans="2:9" ht="19.5" thickBot="1"/>
    <row r="30" spans="2:9" ht="35.25" thickBot="1">
      <c r="B30" s="29" t="s">
        <v>65</v>
      </c>
      <c r="C30" s="30"/>
      <c r="D30" s="31" t="s">
        <v>66</v>
      </c>
      <c r="E30" s="32" t="s">
        <v>100</v>
      </c>
      <c r="F30" s="33" t="s">
        <v>101</v>
      </c>
      <c r="G30" s="33" t="s">
        <v>102</v>
      </c>
      <c r="H30" s="33" t="s">
        <v>103</v>
      </c>
      <c r="I30" s="34" t="s">
        <v>104</v>
      </c>
    </row>
    <row r="31" spans="2:9">
      <c r="B31" s="166" t="s">
        <v>67</v>
      </c>
      <c r="C31" s="35" t="s">
        <v>68</v>
      </c>
      <c r="D31" s="36" t="s">
        <v>69</v>
      </c>
      <c r="E31" s="37">
        <v>78.5</v>
      </c>
      <c r="F31" s="37">
        <v>60</v>
      </c>
      <c r="G31" s="37">
        <v>180</v>
      </c>
      <c r="H31" s="37">
        <v>300</v>
      </c>
      <c r="I31" s="38">
        <v>530</v>
      </c>
    </row>
    <row r="32" spans="2:9" ht="27" thickBot="1">
      <c r="B32" s="167"/>
      <c r="C32" s="39" t="s">
        <v>70</v>
      </c>
      <c r="D32" s="40" t="s">
        <v>71</v>
      </c>
      <c r="E32" s="41">
        <v>1083</v>
      </c>
      <c r="F32" s="41">
        <v>1417</v>
      </c>
      <c r="G32" s="42">
        <v>472</v>
      </c>
      <c r="H32" s="42">
        <v>283</v>
      </c>
      <c r="I32" s="43">
        <v>160</v>
      </c>
    </row>
    <row r="33" spans="2:9" ht="13.5" customHeight="1">
      <c r="B33" s="168" t="s">
        <v>72</v>
      </c>
      <c r="C33" s="44" t="s">
        <v>73</v>
      </c>
      <c r="D33" s="45" t="s">
        <v>69</v>
      </c>
      <c r="E33" s="46">
        <v>255</v>
      </c>
      <c r="F33" s="46">
        <v>448</v>
      </c>
      <c r="G33" s="46">
        <v>1345</v>
      </c>
      <c r="H33" s="46"/>
      <c r="I33" s="47"/>
    </row>
    <row r="34" spans="2:9" ht="27" thickBot="1">
      <c r="B34" s="167"/>
      <c r="C34" s="39" t="s">
        <v>70</v>
      </c>
      <c r="D34" s="40" t="s">
        <v>71</v>
      </c>
      <c r="E34" s="41">
        <v>2520</v>
      </c>
      <c r="F34" s="41">
        <v>1433</v>
      </c>
      <c r="G34" s="42">
        <v>478</v>
      </c>
      <c r="H34" s="42"/>
      <c r="I34" s="43"/>
    </row>
    <row r="35" spans="2:9" ht="19.5" thickBot="1"/>
    <row r="36" spans="2:9" ht="15.75" customHeight="1">
      <c r="B36" s="169" t="s">
        <v>74</v>
      </c>
      <c r="C36" s="48" t="s">
        <v>75</v>
      </c>
      <c r="D36" s="49">
        <v>4500</v>
      </c>
      <c r="E36" s="50" t="s">
        <v>76</v>
      </c>
      <c r="F36" s="28" t="s">
        <v>77</v>
      </c>
    </row>
    <row r="37" spans="2:9">
      <c r="B37" s="170"/>
      <c r="C37" s="51" t="s">
        <v>78</v>
      </c>
      <c r="D37" s="80">
        <v>306</v>
      </c>
      <c r="E37" s="52" t="s">
        <v>76</v>
      </c>
    </row>
    <row r="38" spans="2:9" ht="19.5" thickBot="1">
      <c r="B38" s="171"/>
      <c r="C38" s="53" t="s">
        <v>79</v>
      </c>
      <c r="D38" s="54">
        <f>2007+306</f>
        <v>2313</v>
      </c>
      <c r="E38" s="55" t="s">
        <v>80</v>
      </c>
    </row>
  </sheetData>
  <mergeCells count="3">
    <mergeCell ref="B31:B32"/>
    <mergeCell ref="B33:B34"/>
    <mergeCell ref="B36:B38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AC77-0DC3-4694-9107-B80F6E779942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85712577BF324498CBFE33606192F15" ma:contentTypeVersion="4" ma:contentTypeDescription="新しいドキュメントを作成します。" ma:contentTypeScope="" ma:versionID="4ebcd4d36cedf8b1dada56163e2c19bd">
  <xsd:schema xmlns:xsd="http://www.w3.org/2001/XMLSchema" xmlns:xs="http://www.w3.org/2001/XMLSchema" xmlns:p="http://schemas.microsoft.com/office/2006/metadata/properties" xmlns:ns3="9da01f6a-4bcc-493e-9460-e5205b3a6dc5" targetNamespace="http://schemas.microsoft.com/office/2006/metadata/properties" ma:root="true" ma:fieldsID="d332efa6737b63d7f0822dfa10706d47" ns3:_="">
    <xsd:import namespace="9da01f6a-4bcc-493e-9460-e5205b3a6d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01f6a-4bcc-493e-9460-e5205b3a6d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9BFE4-CAC6-40BA-9B73-C0BCEECA25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01f6a-4bcc-493e-9460-e5205b3a6d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841FB-9D33-4DAB-9BFA-8B82DD1F02D0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9da01f6a-4bcc-493e-9460-e5205b3a6d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311C2-2941-4F2D-B6F3-54BA45D901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条件入力</vt:lpstr>
      <vt:lpstr>照度・エネルギー</vt:lpstr>
      <vt:lpstr>Sheet1</vt:lpstr>
      <vt:lpstr>O11キセノンウェザーメータ</vt:lpstr>
      <vt:lpstr>O13キセノンウェザーメータ_大型高促進型</vt:lpstr>
      <vt:lpstr>O14キセノンウェザーメータ_大型高促進型_水噴霧</vt:lpstr>
      <vt:lpstr>O15キセノンウェザーメータ_水噴霧</vt:lpstr>
      <vt:lpstr>条件入力!Print_Area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nasu.yoshikazu</dc:creator>
  <cp:lastModifiedBy>kamitanaka.takashi.ircs</cp:lastModifiedBy>
  <cp:lastPrinted>2024-09-16T23:45:59Z</cp:lastPrinted>
  <dcterms:created xsi:type="dcterms:W3CDTF">2024-07-05T00:04:29Z</dcterms:created>
  <dcterms:modified xsi:type="dcterms:W3CDTF">2025-04-14T00:38:20Z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0x010100D85712577BF324498CBFE33606192F15</vt:lpwstr>
  </property>
</Properties>
</file>